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5480" windowHeight="5355" tabRatio="899" firstSheet="2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<sst xmlns="http://schemas.openxmlformats.org/spreadsheetml/2006/main" count="1194" uniqueCount="543">
  <si>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</si>
  <si>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</si>
  <si>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</si>
  <si>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</si>
  <si>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</si>
  <si>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</si>
  <si>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</si>
  <si>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</si>
  <si>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</si>
  <si>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</si>
  <si>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</si>
  <si>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</si>
  <si>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</si>
  <si>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</si>
  <si>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</si>
  <si>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</si>
  <si>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</si>
  <si>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</si>
  <si>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</si>
  <si>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</si>
  <si>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</si>
  <si>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</si>
  <si>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</si>
  <si>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</si>
  <si>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</si>
  <si>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</si>
  <si>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</si>
  <si>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</si>
  <si>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</si>
  <si>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</si>
  <si>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</si>
  <si>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</si>
  <si>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</si>
  <si>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</si>
  <si>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</si>
  <si>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</si>
  <si>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</si>
  <si>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</si>
  <si>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</si>
  <si>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</si>
  <si>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</si>
  <si>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</si>
  <si>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</si>
  <si>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</si>
  <si>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</si>
  <si>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</si>
  <si>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</si>
  <si>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</si>
  <si>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</si>
  <si>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</si>
  <si>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</si>
  <si>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</si>
  <si>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</si>
  <si>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</si>
  <si>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</si>
  <si>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</si>
  <si>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</si>
  <si>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</si>
  <si>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</si>
  <si>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</si>
  <si>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</si>
  <si>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</si>
  <si>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</si>
  <si>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</si>
  <si>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</si>
  <si>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</si>
  <si>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</si>
  <si>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</si>
  <si>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</si>
  <si>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</si>
  <si>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(в лева)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</si>
  <si>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</si>
  <si>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</si>
  <si>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</si>
  <si>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</si>
  <si>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</si>
  <si>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</si>
  <si>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</si>
  <si>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</si>
  <si>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</si>
  <si>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</si>
  <si>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</si>
  <si>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</si>
  <si>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</si>
  <si>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</si>
  <si>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</si>
  <si>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</si>
  <si>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</si>
  <si>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</si>
  <si>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</si>
  <si>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</si>
  <si>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</si>
  <si>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</si>
  <si>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</si>
  <si>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</si>
  <si>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</si>
  <si>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</si>
  <si>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</si>
  <si>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</si>
  <si>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</si>
  <si>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</si>
  <si>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</si>
  <si>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</si>
  <si>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</si>
  <si>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</si>
  <si>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</si>
  <si>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</si>
  <si>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</si>
  <si>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</si>
  <si>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</si>
  <si>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</si>
  <si>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</si>
  <si>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</si>
  <si>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</si>
  <si>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</si>
  <si>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</si>
  <si>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</si>
  <si>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</si>
  <si>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</si>
  <si>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</si>
  <si>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</si>
  <si>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</si>
  <si>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</si>
  <si>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</si>
  <si>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</si>
  <si>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</si>
  <si>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</si>
  <si>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</si>
  <si>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</si>
  <si>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</si>
  <si>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</si>
  <si>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</si>
  <si>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</si>
  <si>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</si>
  <si>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</si>
  <si>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</si>
  <si>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</si>
  <si>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</si>
  <si>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</si>
  <si>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</si>
  <si>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</si>
  <si>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</si>
  <si>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</si>
  <si>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</si>
  <si>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</si>
  <si>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</si>
  <si>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</si>
  <si>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</si>
  <si>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</si>
  <si>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</si>
  <si>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</si>
  <si>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</si>
  <si>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</si>
  <si>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</si>
  <si>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</si>
  <si>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</si>
  <si>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</si>
  <si>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</si>
  <si>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</si>
  <si>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</si>
  <si>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</si>
  <si>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</si>
  <si>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</si>
  <si>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</si>
  <si>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</si>
  <si>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</si>
  <si>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</si>
  <si>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</si>
  <si>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</si>
  <si>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</si>
  <si>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</si>
  <si>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</si>
  <si>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</si>
  <si>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</si>
  <si>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</si>
  <si>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</si>
  <si>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</si>
  <si>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</si>
  <si>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</si>
  <si>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</si>
  <si>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</si>
  <si>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</si>
  <si>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</si>
  <si>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</si>
  <si>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</si>
  <si>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</si>
  <si>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</si>
  <si>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</si>
  <si>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</si>
  <si>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</si>
  <si>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</si>
  <si>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</si>
  <si>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</si>
  <si>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</si>
  <si>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</si>
  <si>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</si>
  <si>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</si>
  <si>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</si>
  <si>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</si>
  <si>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</si>
  <si>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</si>
  <si>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</si>
  <si>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</si>
  <si>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</si>
  <si>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</si>
  <si>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</si>
  <si>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</si>
  <si>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</si>
  <si>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</si>
  <si>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</si>
  <si>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</si>
  <si>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</si>
  <si>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</si>
  <si>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</si>
  <si>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</si>
  <si>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</si>
  <si>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</si>
  <si>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</si>
  <si>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</si>
  <si>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</si>
  <si>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</si>
  <si>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</si>
  <si>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</si>
  <si>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</si>
  <si>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</si>
  <si>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</si>
  <si>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</si>
  <si>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</si>
  <si>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</si>
  <si>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</si>
  <si>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</si>
  <si>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</si>
  <si>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</si>
  <si>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</si>
  <si>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</si>
  <si>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</si>
  <si>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</si>
  <si>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</si>
  <si>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</si>
  <si>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</si>
  <si>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</si>
  <si>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</si>
  <si>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</si>
  <si>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</si>
  <si>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</si>
  <si>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</si>
  <si>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</si>
  <si>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</si>
  <si>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</si>
  <si>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</si>
  <si>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</si>
  <si>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</si>
  <si>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</si>
  <si>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</si>
  <si>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</si>
  <si>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</si>
  <si>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</si>
  <si>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</si>
  <si>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</si>
  <si>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</si>
  <si>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</si>
  <si>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</si>
  <si>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</si>
  <si>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</si>
  <si>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</si>
  <si>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</si>
  <si>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</si>
  <si>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</si>
  <si>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</si>
  <si>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</si>
  <si>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</si>
  <si>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</si>
  <si>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</si>
  <si>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</si>
  <si>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</si>
  <si>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</si>
  <si>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</si>
  <si>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</si>
  <si>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</si>
  <si>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</si>
  <si>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</si>
  <si>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</si>
  <si>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</si>
  <si>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</si>
  <si>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</si>
  <si>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</si>
  <si>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</si>
  <si>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</si>
  <si>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</si>
  <si>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</si>
  <si>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</si>
  <si>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</si>
  <si>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</si>
  <si>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</si>
  <si>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</si>
  <si>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</si>
  <si>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</si>
  <si>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</si>
  <si>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</si>
  <si>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</si>
  <si>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</si>
  <si>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</si>
  <si>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</si>
  <si>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</si>
  <si>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</si>
  <si>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</si>
  <si>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</si>
  <si>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</si>
  <si>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</si>
  <si>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</si>
  <si>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</si>
  <si>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</si>
  <si>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</si>
  <si>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</si>
  <si>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</si>
  <si>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</si>
  <si>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</si>
  <si>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</si>
  <si>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</si>
  <si>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</si>
  <si>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</si>
  <si>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</si>
  <si>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</si>
  <si>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</si>
  <si>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</si>
  <si>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</si>
  <si>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</si>
  <si>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</si>
  <si>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</si>
  <si>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</si>
  <si>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</si>
  <si>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-</t>
  </si>
  <si>
    <t>3. Лихви по дългови ценни книжа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</si>
  <si>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</si>
  <si>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РАСТЕЖ</t>
    </r>
  </si>
  <si>
    <t>ИНДУСТРИАЛЕН ХОЛДИНГ БЪЛГАРИЯ АД</t>
  </si>
  <si>
    <t>АЛБЕНА АД</t>
  </si>
  <si>
    <t>АЛКОМЕТ АД</t>
  </si>
  <si>
    <t>ИНТЕРКАПИТАЛ ПРОПЪРТИ ДИВЕЛОПМЪНТ АДСИЦ</t>
  </si>
  <si>
    <t>Договорен фонд РАЙФАЙЗЕН (БЪЛГАРИЯ) ФОНД АКЦИИ</t>
  </si>
  <si>
    <t>BG1100019980</t>
  </si>
  <si>
    <t>BG11ALBAAT17</t>
  </si>
  <si>
    <t>BG11KAGAAT13</t>
  </si>
  <si>
    <t>BG11HIYMAT14</t>
  </si>
  <si>
    <t>BG11ALSUAT14</t>
  </si>
  <si>
    <t>BG1100018057</t>
  </si>
  <si>
    <t>BG9000006064</t>
  </si>
  <si>
    <t>ЕИК по БУЛСТАТ:131569986</t>
  </si>
  <si>
    <t>Справка № 6 ИД</t>
  </si>
  <si>
    <t>КАПИТАН ДЯДО НИКОЛА АД</t>
  </si>
  <si>
    <t>ХИДРОЕЛЕМЕНТИ И СИСТЕМИ (ХЕС) АД</t>
  </si>
  <si>
    <t>да</t>
  </si>
  <si>
    <t>не</t>
  </si>
  <si>
    <t>IHLBL</t>
  </si>
  <si>
    <t>ALB</t>
  </si>
  <si>
    <t>KDN</t>
  </si>
  <si>
    <t>HES</t>
  </si>
  <si>
    <t>ALUM</t>
  </si>
  <si>
    <t>ICPD</t>
  </si>
  <si>
    <t>DFRBSF</t>
  </si>
  <si>
    <t>АДВАНС ТЕРАФОНД АДСИЦ</t>
  </si>
  <si>
    <t>СИНЕРГОН ХОЛДИНГ АД</t>
  </si>
  <si>
    <t>BG1100033981</t>
  </si>
  <si>
    <t>PETHL</t>
  </si>
  <si>
    <t>BG1100025052</t>
  </si>
  <si>
    <t>ATERA</t>
  </si>
  <si>
    <t xml:space="preserve">ТБ БЪЛГАРО АМЕРИКАНСКА КРЕДИТНА БАНКА АД </t>
  </si>
  <si>
    <t>BG1100098059</t>
  </si>
  <si>
    <t>BACB</t>
  </si>
  <si>
    <t>БЕНЧМАРК ФОНД ИМОТИ АДСИЦ</t>
  </si>
  <si>
    <t>BG1100036042</t>
  </si>
  <si>
    <t>BMREIT</t>
  </si>
  <si>
    <t>BREF</t>
  </si>
  <si>
    <t>СВ. СВ. КОНСТАНТИН И ЕЛЕНА ХОЛДИНГ АД</t>
  </si>
  <si>
    <t>BG2100041057</t>
  </si>
  <si>
    <t>BSKELN2</t>
  </si>
  <si>
    <t>ЕВРОЛИЗИНГ ЕАД</t>
  </si>
  <si>
    <t>BG2100021042</t>
  </si>
  <si>
    <t>BEURL</t>
  </si>
  <si>
    <t>премии от
 емисия (премиен резерв)</t>
  </si>
  <si>
    <t>ФОНД ЗА НЕДВИЖИМИ ИМОТИ БЪЛГАРИЯ АДСИЦ</t>
  </si>
  <si>
    <t>ЕМКА АД</t>
  </si>
  <si>
    <t>ТОПЛИВО АД</t>
  </si>
  <si>
    <t>М+С ХИДРАВЛИК АД</t>
  </si>
  <si>
    <t>БЪЛГАРСКА РОЗА-СЕВТОПОЛИС АД</t>
  </si>
  <si>
    <t xml:space="preserve">ЗД ЕВРО ИНС АД </t>
  </si>
  <si>
    <t>BG1100081055</t>
  </si>
  <si>
    <t>EMKA</t>
  </si>
  <si>
    <t>BG11TOSOAT18</t>
  </si>
  <si>
    <t>TOPL</t>
  </si>
  <si>
    <t>BG11MPKAAT18</t>
  </si>
  <si>
    <t>MCH</t>
  </si>
  <si>
    <t>SEVTO</t>
  </si>
  <si>
    <t>ФИНАНС КОНСУЛТИНГ АД</t>
  </si>
  <si>
    <t>BG2100022057</t>
  </si>
  <si>
    <t>BFINC</t>
  </si>
  <si>
    <t>EURINS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</si>
  <si>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</si>
  <si>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</si>
  <si>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</si>
  <si>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</si>
  <si>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</si>
  <si>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</si>
  <si>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</si>
  <si>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</si>
  <si>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</si>
  <si>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</si>
  <si>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</si>
  <si>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</si>
  <si>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КРЕМИКОВЦИ АД</t>
  </si>
  <si>
    <t>BG11KRSOAT14</t>
  </si>
  <si>
    <t>KREM</t>
  </si>
  <si>
    <t>ИЗТОЧНА ГАЗОВА КОМПАНИЯ АД</t>
  </si>
  <si>
    <t>BG2100017065</t>
  </si>
  <si>
    <t>BGASCO</t>
  </si>
  <si>
    <t>Извънборсов пазар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</si>
  <si>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</si>
  <si>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</si>
  <si>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</si>
  <si>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КОРЕБОРЕМОНТЕН ЗАВОД ОДЕСОС АД</t>
  </si>
  <si>
    <t>БИОВЕТ АД</t>
  </si>
  <si>
    <t>ПЕТРОЛ АД</t>
  </si>
  <si>
    <t>ПЛОВДИВ - ЮРИЙ ГАГАРИН БТ АД</t>
  </si>
  <si>
    <t>Договорен фонд СТАТУС НОВИ АКЦИИ</t>
  </si>
  <si>
    <t>ABN AMRO BANK NV</t>
  </si>
  <si>
    <t>XS0287847759</t>
  </si>
  <si>
    <t>Б.Л. ЛИЗИНГ АД</t>
  </si>
  <si>
    <t>BG2100019061</t>
  </si>
  <si>
    <t>BBLL</t>
  </si>
  <si>
    <t>SGA SOSIETE GENERAL ACCEPTANCE N.V.</t>
  </si>
  <si>
    <t>DE000SG5S8S3</t>
  </si>
  <si>
    <t>ТИ БИ АЙ ЛИЗИНГ EАД</t>
  </si>
  <si>
    <t>BG2100006076</t>
  </si>
  <si>
    <t>BIOV</t>
  </si>
  <si>
    <t>И АР ДЖИ КАПИТАЛ-2 АДСИЦ</t>
  </si>
  <si>
    <t>BG1100030052</t>
  </si>
  <si>
    <t>ERGC2</t>
  </si>
  <si>
    <t>GAGBT</t>
  </si>
  <si>
    <t>ODES</t>
  </si>
  <si>
    <t>PET</t>
  </si>
  <si>
    <t>DFNEW</t>
  </si>
  <si>
    <t>BG11KOVABT17</t>
  </si>
  <si>
    <t>BG11BIPEAT11</t>
  </si>
  <si>
    <t>BG11PLPLVT16</t>
  </si>
  <si>
    <t>BG9000012062</t>
  </si>
  <si>
    <t>BG11PESOBT13</t>
  </si>
  <si>
    <t>Luxembourg Stock Exchange</t>
  </si>
  <si>
    <t>Aa2</t>
  </si>
  <si>
    <t>Moody's</t>
  </si>
  <si>
    <t xml:space="preserve">              /Д. Александрова/</t>
  </si>
  <si>
    <t>/Д. Александрова/</t>
  </si>
  <si>
    <t xml:space="preserve">                            /Д. Александрова/</t>
  </si>
  <si>
    <t>АКТИВ ПРОПЪРТИС АДСИЦ</t>
  </si>
  <si>
    <t>BG1100003059</t>
  </si>
  <si>
    <t>AKTIV</t>
  </si>
  <si>
    <t>ФОНД ЗА ЗЕМЕДЕЛСКА ЗЕМЯ МЕЛ ИНВЕСТ АДСИЦ</t>
  </si>
  <si>
    <t>BG1100025060</t>
  </si>
  <si>
    <t>ALOFMI</t>
  </si>
  <si>
    <t>КАОЛИН АД</t>
  </si>
  <si>
    <t>BG1100039012</t>
  </si>
  <si>
    <t>KAO</t>
  </si>
  <si>
    <t>БУЛЛЕНД ИНВЕСТМЪНТС АДСИЦ</t>
  </si>
  <si>
    <t>BG1100067054</t>
  </si>
  <si>
    <t>LAND</t>
  </si>
  <si>
    <t>ЕКСКЛУЗИВ ПРОПЪРТИ АДСИЦ</t>
  </si>
  <si>
    <t>BG1100083069</t>
  </si>
  <si>
    <t>EXPRO</t>
  </si>
  <si>
    <t>ОЛОВНО ЦИНКОВ КОМПЛЕКС АД</t>
  </si>
  <si>
    <t>BG11OLKAAT10</t>
  </si>
  <si>
    <t>OTZK</t>
  </si>
  <si>
    <t>СОФАРМА ЛОГИСКТИКА АД</t>
  </si>
  <si>
    <t>BG1100041000</t>
  </si>
  <si>
    <t>FTXCO</t>
  </si>
  <si>
    <t>ТБ ПЪРВА ИНВЕСТИЦИОННА БАНКА АД</t>
  </si>
  <si>
    <t>BG1100106050</t>
  </si>
  <si>
    <t>FIB</t>
  </si>
  <si>
    <t>ТБ КОРПОРАТИВНА ТЪРГОВСКА БАНКА АД</t>
  </si>
  <si>
    <t>BG1100129052</t>
  </si>
  <si>
    <t>CORP</t>
  </si>
  <si>
    <t>BG1100001053</t>
  </si>
  <si>
    <t>BG11EMSEAT19 </t>
  </si>
  <si>
    <t xml:space="preserve">BG11BAKABT17 </t>
  </si>
  <si>
    <t>БФБ, Официален Пазар Акции сегмент "A"</t>
  </si>
  <si>
    <t>БФБ, Неофициален Пазар на акции сегмент "A"</t>
  </si>
  <si>
    <t>БФБ, Официален Пазар Акции сегмент "B"</t>
  </si>
  <si>
    <t>БФБ, Неофициален Пазар на други ЦК</t>
  </si>
  <si>
    <t>БФБ, Неофициален Пазар на облигации</t>
  </si>
  <si>
    <t xml:space="preserve"> /Д. Александрова/</t>
  </si>
  <si>
    <t>Отчетен период:към 30.09.2007 г.</t>
  </si>
  <si>
    <t>Дата: 29.10.2007</t>
  </si>
  <si>
    <t>ІІ. Имоти, машини, съоръжения, и оборудване</t>
  </si>
  <si>
    <t>Справка №З ИД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</si>
  <si>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</si>
  <si>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</si>
  <si>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</si>
  <si>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</si>
  <si>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</si>
  <si>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</si>
  <si>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</si>
  <si>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</si>
  <si>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</si>
  <si>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</si>
  <si>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</si>
  <si>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</si>
  <si>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</si>
  <si>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</si>
  <si>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</si>
  <si>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</si>
  <si>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</si>
  <si>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</si>
  <si>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</si>
  <si>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</si>
  <si>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</si>
  <si>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</si>
  <si>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</si>
  <si>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</si>
  <si>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</si>
  <si>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</si>
  <si>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</si>
  <si>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</si>
  <si>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</si>
  <si>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</si>
  <si>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</si>
  <si>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</si>
  <si>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Дата:29.10.2007</t>
  </si>
  <si>
    <t>И АР ДЖИ КАПИТАЛ-3 АДСИЦ</t>
  </si>
  <si>
    <t>ОРГАХИМ АД</t>
  </si>
  <si>
    <t>BG9000003053</t>
  </si>
  <si>
    <t>BG2100025076</t>
  </si>
  <si>
    <t>Дата:29.10.2007 г.</t>
  </si>
  <si>
    <t>DFDSKS</t>
  </si>
  <si>
    <t>BG1100069068</t>
  </si>
  <si>
    <t>BG11ORRUAT13</t>
  </si>
  <si>
    <t>ERGC3</t>
  </si>
  <si>
    <t>ORGH</t>
  </si>
  <si>
    <t>Договорен фонд ДСК СТАНДАРТ</t>
  </si>
  <si>
    <t>БФБ, Официален Пазар на акции сегмент "В"</t>
  </si>
  <si>
    <t>По пълномощно:....................................</t>
  </si>
  <si>
    <t xml:space="preserve">   /М. Марков/</t>
  </si>
  <si>
    <t>Представляващ:....................................</t>
  </si>
  <si>
    <t xml:space="preserve">   /Д. Тончев/</t>
  </si>
  <si>
    <t xml:space="preserve">       /Д. Александрова/</t>
  </si>
  <si>
    <t xml:space="preserve">         /Д. Александрова/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</si>
</sst>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  <numFmt numFmtId="174" formatCode="#,##0.0"/>
    <numFmt numFmtId="175" formatCode="#,##0.0000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9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23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3" fontId="5" fillId="0" borderId="1" xfId="26" applyNumberFormat="1" applyFont="1" applyFill="1" applyBorder="1" applyAlignment="1" applyProtection="1">
      <alignment horizontal="left" vertical="justify"/>
      <protection/>
    </xf>
    <xf numFmtId="1" fontId="5" fillId="0" borderId="1" xfId="26" applyNumberFormat="1" applyFont="1" applyFill="1" applyBorder="1" applyAlignment="1" applyProtection="1">
      <alignment horizontal="left" vertical="justify"/>
      <protection locked="0"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23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justify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17" fillId="0" borderId="1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1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" fontId="5" fillId="0" borderId="1" xfId="26" applyNumberFormat="1" applyFont="1" applyFill="1" applyBorder="1" applyAlignment="1" applyProtection="1">
      <alignment horizontal="right" vertical="center"/>
      <protection/>
    </xf>
    <xf numFmtId="1" fontId="5" fillId="0" borderId="1" xfId="26" applyNumberFormat="1" applyFont="1" applyFill="1" applyBorder="1" applyAlignment="1" applyProtection="1">
      <alignment horizontal="right" vertical="center"/>
      <protection/>
    </xf>
    <xf numFmtId="1" fontId="5" fillId="0" borderId="1" xfId="26" applyNumberFormat="1" applyFont="1" applyFill="1" applyBorder="1" applyAlignment="1" applyProtection="1">
      <alignment horizontal="right" vertical="center"/>
      <protection locked="0"/>
    </xf>
    <xf numFmtId="3" fontId="6" fillId="0" borderId="1" xfId="26" applyNumberFormat="1" applyFont="1" applyFill="1" applyBorder="1" applyAlignment="1" applyProtection="1">
      <alignment horizontal="right" vertical="center"/>
      <protection/>
    </xf>
    <xf numFmtId="3" fontId="5" fillId="0" borderId="1" xfId="26" applyNumberFormat="1" applyFont="1" applyFill="1" applyBorder="1" applyAlignment="1" applyProtection="1">
      <alignment horizontal="right" vertical="center"/>
      <protection locked="0"/>
    </xf>
    <xf numFmtId="3" fontId="6" fillId="0" borderId="1" xfId="26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167" fontId="18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" fontId="7" fillId="0" borderId="1" xfId="25" applyNumberFormat="1" applyFont="1" applyBorder="1" applyProtection="1">
      <alignment/>
      <protection/>
    </xf>
    <xf numFmtId="0" fontId="18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67" fontId="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Alignment="1">
      <alignment wrapText="1"/>
    </xf>
    <xf numFmtId="4" fontId="1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4" fontId="9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0" fontId="6" fillId="0" borderId="4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Alignment="1" applyProtection="1">
      <alignment horizontal="center" vertical="center" wrapText="1"/>
      <protection locked="0"/>
    </xf>
    <xf numFmtId="0" fontId="6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6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28">
      <selection activeCell="B35" sqref="B35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7" width="13.00390625" style="8" customWidth="1"/>
    <col min="8" max="16384" width="9.140625" style="8" customWidth="1"/>
  </cols>
  <sheetData>
    <row r="1" spans="5:6" ht="12.75">
      <c r="E1" s="321" t="s">
        <v>333</v>
      </c>
      <c r="F1" s="321"/>
    </row>
    <row r="3" spans="1:6" ht="15">
      <c r="A3" s="2"/>
      <c r="B3" s="3"/>
      <c r="C3" s="323" t="s">
        <v>0</v>
      </c>
      <c r="D3" s="323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334</v>
      </c>
      <c r="B5" s="26"/>
      <c r="C5" s="2"/>
      <c r="D5" s="2"/>
      <c r="E5" s="322" t="s">
        <v>347</v>
      </c>
      <c r="F5" s="322"/>
    </row>
    <row r="6" spans="1:6" ht="15">
      <c r="A6" s="26" t="s">
        <v>488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181"/>
      <c r="C11" s="32"/>
      <c r="D11" s="14" t="s">
        <v>30</v>
      </c>
      <c r="E11" s="182">
        <v>33634565</v>
      </c>
      <c r="F11" s="182">
        <v>11819590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181"/>
      <c r="C12" s="32"/>
      <c r="D12" s="14" t="s">
        <v>32</v>
      </c>
      <c r="E12" s="181"/>
      <c r="F12" s="3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181"/>
      <c r="C13" s="32"/>
      <c r="D13" s="11" t="s">
        <v>34</v>
      </c>
      <c r="E13" s="181">
        <v>19883338</v>
      </c>
      <c r="F13" s="181">
        <v>2389215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181"/>
      <c r="C14" s="32"/>
      <c r="D14" s="11" t="s">
        <v>36</v>
      </c>
      <c r="E14" s="181"/>
      <c r="F14" s="3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181"/>
      <c r="C15" s="32"/>
      <c r="D15" s="11" t="s">
        <v>38</v>
      </c>
      <c r="E15" s="181"/>
      <c r="F15" s="3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181"/>
      <c r="C16" s="32"/>
      <c r="D16" s="11" t="s">
        <v>40</v>
      </c>
      <c r="E16" s="181"/>
      <c r="F16" s="3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81"/>
      <c r="C17" s="32"/>
      <c r="D17" s="11" t="s">
        <v>41</v>
      </c>
      <c r="E17" s="181"/>
      <c r="F17" s="3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81"/>
      <c r="C18" s="32"/>
      <c r="D18" s="11" t="s">
        <v>20</v>
      </c>
      <c r="E18" s="181"/>
      <c r="F18" s="3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181"/>
      <c r="C19" s="32"/>
      <c r="D19" s="15" t="s">
        <v>27</v>
      </c>
      <c r="E19" s="182">
        <f>E13+E14+E15</f>
        <v>19883338</v>
      </c>
      <c r="F19" s="182">
        <f>F13+F14+F15</f>
        <v>2389215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181"/>
      <c r="C20" s="32"/>
      <c r="D20" s="14" t="s">
        <v>42</v>
      </c>
      <c r="E20" s="181"/>
      <c r="F20" s="3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81"/>
      <c r="C21" s="32"/>
      <c r="D21" s="11" t="s">
        <v>43</v>
      </c>
      <c r="E21" s="181">
        <v>2874818</v>
      </c>
      <c r="F21" s="3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81"/>
      <c r="C22" s="32"/>
      <c r="D22" s="11" t="s">
        <v>44</v>
      </c>
      <c r="E22" s="181">
        <v>2874818</v>
      </c>
      <c r="F22" s="3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81"/>
      <c r="C23" s="32"/>
      <c r="D23" s="11" t="s">
        <v>45</v>
      </c>
      <c r="E23" s="181"/>
      <c r="F23" s="3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81"/>
      <c r="C24" s="32"/>
      <c r="D24" s="10" t="s">
        <v>46</v>
      </c>
      <c r="E24" s="181">
        <v>18975785</v>
      </c>
      <c r="F24" s="181">
        <v>2874818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81"/>
      <c r="C25" s="32"/>
      <c r="D25" s="15" t="s">
        <v>47</v>
      </c>
      <c r="E25" s="182">
        <f>SUM(E21,E24)</f>
        <v>21850603</v>
      </c>
      <c r="F25" s="182">
        <f>SUM(F20:F24)</f>
        <v>2874818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181"/>
      <c r="C26" s="32"/>
      <c r="D26" s="16" t="s">
        <v>49</v>
      </c>
      <c r="E26" s="182">
        <f>E11+E19+E25</f>
        <v>75368506</v>
      </c>
      <c r="F26" s="182">
        <f>F11+F19+F25</f>
        <v>17083623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81"/>
      <c r="C27" s="32"/>
      <c r="D27" s="11"/>
      <c r="E27" s="181"/>
      <c r="F27" s="3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196"/>
      <c r="C28" s="195"/>
      <c r="D28" s="12" t="s">
        <v>51</v>
      </c>
      <c r="E28" s="196"/>
      <c r="F28" s="195"/>
    </row>
    <row r="29" spans="1:6" ht="25.5">
      <c r="A29" s="17" t="s">
        <v>52</v>
      </c>
      <c r="B29" s="196"/>
      <c r="C29" s="195"/>
      <c r="D29" s="11" t="s">
        <v>53</v>
      </c>
      <c r="E29" s="196"/>
      <c r="F29" s="195"/>
    </row>
    <row r="30" spans="1:6" ht="12.75">
      <c r="A30" s="10" t="s">
        <v>11</v>
      </c>
      <c r="B30" s="196"/>
      <c r="C30" s="195"/>
      <c r="D30" s="17" t="s">
        <v>54</v>
      </c>
      <c r="E30" s="196"/>
      <c r="F30" s="195"/>
    </row>
    <row r="31" spans="1:6" ht="25.5">
      <c r="A31" s="10" t="s">
        <v>12</v>
      </c>
      <c r="B31" s="181">
        <v>615340</v>
      </c>
      <c r="C31" s="196">
        <v>327862</v>
      </c>
      <c r="D31" s="21" t="s">
        <v>63</v>
      </c>
      <c r="E31" s="196"/>
      <c r="F31" s="195"/>
    </row>
    <row r="32" spans="1:6" ht="25.5">
      <c r="A32" s="10" t="s">
        <v>13</v>
      </c>
      <c r="B32" s="196">
        <v>19042536</v>
      </c>
      <c r="C32" s="196">
        <v>5221639</v>
      </c>
      <c r="D32" s="11" t="s">
        <v>65</v>
      </c>
      <c r="E32" s="210">
        <v>250383</v>
      </c>
      <c r="F32" s="196">
        <v>67507</v>
      </c>
    </row>
    <row r="33" spans="1:6" ht="12.75">
      <c r="A33" s="10" t="s">
        <v>14</v>
      </c>
      <c r="B33" s="196">
        <v>19042536</v>
      </c>
      <c r="C33" s="210">
        <v>5221639</v>
      </c>
      <c r="D33" s="11" t="s">
        <v>64</v>
      </c>
      <c r="E33" s="196">
        <v>390</v>
      </c>
      <c r="F33" s="196">
        <v>390</v>
      </c>
    </row>
    <row r="34" spans="1:6" ht="12.75">
      <c r="A34" s="10" t="s">
        <v>15</v>
      </c>
      <c r="B34" s="196"/>
      <c r="C34" s="196"/>
      <c r="D34" s="21" t="s">
        <v>62</v>
      </c>
      <c r="E34" s="196"/>
      <c r="F34" s="196"/>
    </row>
    <row r="35" spans="1:6" ht="12.75">
      <c r="A35" s="16" t="s">
        <v>23</v>
      </c>
      <c r="B35" s="197">
        <f>B30+B31+B32+B34</f>
        <v>19657876</v>
      </c>
      <c r="C35" s="197">
        <f>C30+C31+C32+C34</f>
        <v>5549501</v>
      </c>
      <c r="D35" s="21" t="s">
        <v>66</v>
      </c>
      <c r="E35" s="196"/>
      <c r="F35" s="196"/>
    </row>
    <row r="36" spans="1:6" ht="12.75">
      <c r="A36" s="17" t="s">
        <v>55</v>
      </c>
      <c r="B36" s="196"/>
      <c r="C36" s="195"/>
      <c r="D36" s="21" t="s">
        <v>67</v>
      </c>
      <c r="E36" s="196"/>
      <c r="F36" s="196"/>
    </row>
    <row r="37" spans="1:6" ht="25.5">
      <c r="A37" s="10" t="s">
        <v>16</v>
      </c>
      <c r="B37" s="196"/>
      <c r="C37" s="195"/>
      <c r="D37" s="21" t="s">
        <v>68</v>
      </c>
      <c r="E37" s="196"/>
      <c r="F37" s="196"/>
    </row>
    <row r="38" spans="1:6" ht="12.75">
      <c r="A38" s="10" t="s">
        <v>17</v>
      </c>
      <c r="B38" s="181">
        <v>50798728</v>
      </c>
      <c r="C38" s="196">
        <v>9666734</v>
      </c>
      <c r="D38" s="21" t="s">
        <v>69</v>
      </c>
      <c r="E38" s="196">
        <v>437426</v>
      </c>
      <c r="F38" s="196">
        <v>12500</v>
      </c>
    </row>
    <row r="39" spans="1:6" ht="12.75">
      <c r="A39" s="10" t="s">
        <v>19</v>
      </c>
      <c r="B39" s="181">
        <v>3947433</v>
      </c>
      <c r="C39" s="196">
        <v>1786131</v>
      </c>
      <c r="D39" s="16" t="s">
        <v>23</v>
      </c>
      <c r="E39" s="197">
        <f>SUM(E31:E32,E34:E38)</f>
        <v>687809</v>
      </c>
      <c r="F39" s="197">
        <f>SUM(F31:F32,F34:F38)</f>
        <v>80007</v>
      </c>
    </row>
    <row r="40" spans="1:6" ht="12.75">
      <c r="A40" s="10" t="s">
        <v>18</v>
      </c>
      <c r="B40" s="196"/>
      <c r="C40" s="196"/>
      <c r="D40" s="16"/>
      <c r="E40" s="196"/>
      <c r="F40" s="195"/>
    </row>
    <row r="41" spans="1:6" ht="12.75">
      <c r="A41" s="10" t="s">
        <v>20</v>
      </c>
      <c r="B41" s="196"/>
      <c r="C41" s="196"/>
      <c r="D41" s="21"/>
      <c r="E41" s="196"/>
      <c r="F41" s="195"/>
    </row>
    <row r="42" spans="1:6" ht="12.75">
      <c r="A42" s="10" t="s">
        <v>21</v>
      </c>
      <c r="B42" s="196"/>
      <c r="C42" s="196"/>
      <c r="D42" s="21"/>
      <c r="E42" s="196"/>
      <c r="F42" s="195"/>
    </row>
    <row r="43" spans="1:6" ht="12.75">
      <c r="A43" s="10" t="s">
        <v>17</v>
      </c>
      <c r="B43" s="196"/>
      <c r="C43" s="196"/>
      <c r="D43" s="21"/>
      <c r="E43" s="196"/>
      <c r="F43" s="195"/>
    </row>
    <row r="44" spans="1:6" ht="12.75">
      <c r="A44" s="10" t="s">
        <v>19</v>
      </c>
      <c r="B44" s="196"/>
      <c r="C44" s="196"/>
      <c r="D44" s="10"/>
      <c r="E44" s="196"/>
      <c r="F44" s="195"/>
    </row>
    <row r="45" spans="1:6" ht="12.75">
      <c r="A45" s="10" t="s">
        <v>20</v>
      </c>
      <c r="B45" s="196"/>
      <c r="C45" s="196"/>
      <c r="D45" s="10"/>
      <c r="E45" s="196"/>
      <c r="F45" s="195"/>
    </row>
    <row r="46" spans="1:6" ht="12.75">
      <c r="A46" s="10" t="s">
        <v>22</v>
      </c>
      <c r="B46" s="196"/>
      <c r="C46" s="196"/>
      <c r="D46" s="10"/>
      <c r="E46" s="196"/>
      <c r="F46" s="195"/>
    </row>
    <row r="47" spans="1:6" ht="12.75">
      <c r="A47" s="16" t="s">
        <v>24</v>
      </c>
      <c r="B47" s="197">
        <f>SUM(B38:B46)</f>
        <v>54746161</v>
      </c>
      <c r="C47" s="197">
        <f>SUM(C38:C46)</f>
        <v>11452865</v>
      </c>
      <c r="D47" s="10"/>
      <c r="E47" s="196"/>
      <c r="F47" s="195"/>
    </row>
    <row r="48" spans="1:6" ht="12.75">
      <c r="A48" s="17" t="s">
        <v>56</v>
      </c>
      <c r="B48" s="196"/>
      <c r="C48" s="195"/>
      <c r="D48" s="11"/>
      <c r="E48" s="196"/>
      <c r="F48" s="195"/>
    </row>
    <row r="49" spans="1:6" s="9" customFormat="1" ht="12.75">
      <c r="A49" s="11" t="s">
        <v>25</v>
      </c>
      <c r="B49" s="181"/>
      <c r="C49" s="32"/>
      <c r="D49" s="11"/>
      <c r="E49" s="181"/>
      <c r="F49" s="32"/>
    </row>
    <row r="50" spans="1:6" s="9" customFormat="1" ht="12.75">
      <c r="A50" s="11" t="s">
        <v>61</v>
      </c>
      <c r="B50" s="194">
        <v>1652278</v>
      </c>
      <c r="C50" s="181">
        <v>161264</v>
      </c>
      <c r="D50" s="11"/>
      <c r="E50" s="181"/>
      <c r="F50" s="32"/>
    </row>
    <row r="51" spans="1:6" s="9" customFormat="1" ht="12.75">
      <c r="A51" s="15" t="s">
        <v>26</v>
      </c>
      <c r="B51" s="182">
        <f>B49+B50</f>
        <v>1652278</v>
      </c>
      <c r="C51" s="182">
        <f>C49+C50</f>
        <v>161264</v>
      </c>
      <c r="D51" s="16"/>
      <c r="E51" s="181"/>
      <c r="F51" s="32"/>
    </row>
    <row r="52" spans="1:6" s="9" customFormat="1" ht="12.75">
      <c r="A52" s="14" t="s">
        <v>57</v>
      </c>
      <c r="B52" s="181"/>
      <c r="C52" s="181"/>
      <c r="E52" s="181"/>
      <c r="F52" s="32"/>
    </row>
    <row r="53" spans="1:6" s="9" customFormat="1" ht="12.75">
      <c r="A53" s="15" t="s">
        <v>58</v>
      </c>
      <c r="B53" s="182">
        <f>B35+B47+B51</f>
        <v>76056315</v>
      </c>
      <c r="C53" s="182">
        <f>C35+C47+C51</f>
        <v>17163630</v>
      </c>
      <c r="D53" s="16" t="s">
        <v>58</v>
      </c>
      <c r="E53" s="182">
        <f>E29+E39</f>
        <v>687809</v>
      </c>
      <c r="F53" s="182">
        <f>F29+F39</f>
        <v>80007</v>
      </c>
    </row>
    <row r="54" spans="1:6" s="9" customFormat="1" ht="12.75">
      <c r="A54" s="11"/>
      <c r="B54" s="182"/>
      <c r="C54" s="182"/>
      <c r="D54" s="15"/>
      <c r="E54" s="182"/>
      <c r="F54" s="182"/>
    </row>
    <row r="55" spans="1:7" s="9" customFormat="1" ht="12.75">
      <c r="A55" s="15" t="s">
        <v>60</v>
      </c>
      <c r="B55" s="182">
        <f>B26+B53</f>
        <v>76056315</v>
      </c>
      <c r="C55" s="182">
        <f>C26+C53</f>
        <v>17163630</v>
      </c>
      <c r="D55" s="15" t="s">
        <v>59</v>
      </c>
      <c r="E55" s="182">
        <f>E26+E53</f>
        <v>76056315</v>
      </c>
      <c r="F55" s="182">
        <f>F26+F53</f>
        <v>17163630</v>
      </c>
      <c r="G55" s="186"/>
    </row>
    <row r="56" s="9" customFormat="1" ht="12.75">
      <c r="G56" s="186"/>
    </row>
    <row r="57" spans="1:6" s="9" customFormat="1" ht="12.75">
      <c r="A57" s="9" t="s">
        <v>489</v>
      </c>
      <c r="B57" s="165" t="s">
        <v>293</v>
      </c>
      <c r="C57" s="158"/>
      <c r="E57" s="304" t="s">
        <v>537</v>
      </c>
      <c r="F57" s="185"/>
    </row>
    <row r="58" spans="2:4" s="9" customFormat="1" ht="12.75">
      <c r="B58" s="70"/>
      <c r="C58" s="70"/>
      <c r="D58" s="186"/>
    </row>
    <row r="59" spans="2:6" s="9" customFormat="1" ht="12.75">
      <c r="B59" s="70"/>
      <c r="C59" s="70" t="s">
        <v>487</v>
      </c>
      <c r="E59" s="164"/>
      <c r="F59" s="164" t="s">
        <v>538</v>
      </c>
    </row>
    <row r="60" s="9" customFormat="1" ht="12.75">
      <c r="D60" s="18"/>
    </row>
    <row r="61" spans="2:5" s="9" customFormat="1" ht="12.75">
      <c r="B61" s="8"/>
      <c r="C61" s="8"/>
      <c r="D61" s="8"/>
      <c r="E61" s="164"/>
    </row>
    <row r="62" spans="2:8" s="9" customFormat="1" ht="12.75" customHeight="1">
      <c r="B62" s="8"/>
      <c r="C62" s="8"/>
      <c r="D62" s="8"/>
      <c r="E62" s="324" t="s">
        <v>539</v>
      </c>
      <c r="F62" s="324"/>
      <c r="G62" s="185"/>
      <c r="H62" s="185"/>
    </row>
    <row r="63" spans="7:8" ht="12.75">
      <c r="G63" s="164"/>
      <c r="H63" s="71"/>
    </row>
    <row r="64" spans="6:8" ht="12.75">
      <c r="F64" s="164" t="s">
        <v>540</v>
      </c>
      <c r="G64" s="164"/>
      <c r="H64" s="71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D60" sqref="D60"/>
    </sheetView>
  </sheetViews>
  <sheetFormatPr defaultColWidth="9.140625" defaultRowHeight="12.75"/>
  <cols>
    <col min="1" max="1" width="34.8515625" style="8" customWidth="1"/>
    <col min="2" max="2" width="9.8515625" style="8" bestFit="1" customWidth="1"/>
    <col min="3" max="3" width="9.7109375" style="8" customWidth="1"/>
    <col min="4" max="4" width="33.57421875" style="8" customWidth="1"/>
    <col min="5" max="5" width="9.8515625" style="8" bestFit="1" customWidth="1"/>
    <col min="6" max="6" width="10.140625" style="8" customWidth="1"/>
    <col min="7" max="7" width="12.421875" style="8" customWidth="1"/>
    <col min="8" max="16384" width="9.140625" style="8" customWidth="1"/>
  </cols>
  <sheetData>
    <row r="1" spans="5:6" ht="25.5" customHeight="1">
      <c r="E1" s="328" t="s">
        <v>131</v>
      </c>
      <c r="F1" s="328"/>
    </row>
    <row r="2" spans="5:6" ht="12.75">
      <c r="E2" s="18"/>
      <c r="F2" s="18"/>
    </row>
    <row r="3" spans="1:6" ht="12.75" customHeight="1">
      <c r="A3" s="35"/>
      <c r="C3" s="329" t="s">
        <v>132</v>
      </c>
      <c r="D3" s="329"/>
      <c r="E3" s="18"/>
      <c r="F3" s="18"/>
    </row>
    <row r="4" spans="5:6" ht="12.75">
      <c r="E4" s="18"/>
      <c r="F4" s="18"/>
    </row>
    <row r="5" spans="1:7" ht="14.25" customHeight="1">
      <c r="A5" s="25" t="s">
        <v>334</v>
      </c>
      <c r="B5" s="26"/>
      <c r="C5" s="2"/>
      <c r="D5" s="2"/>
      <c r="E5" s="322" t="s">
        <v>347</v>
      </c>
      <c r="F5" s="322"/>
      <c r="G5" s="322"/>
    </row>
    <row r="6" spans="1:6" ht="15">
      <c r="A6" s="26" t="s">
        <v>488</v>
      </c>
      <c r="B6" s="26"/>
      <c r="C6" s="6"/>
      <c r="D6" s="6"/>
      <c r="E6" s="4"/>
      <c r="F6" s="6"/>
    </row>
    <row r="7" spans="1:6" ht="15">
      <c r="A7" s="29"/>
      <c r="B7" s="55"/>
      <c r="C7" s="56"/>
      <c r="D7" s="57"/>
      <c r="E7" s="58"/>
      <c r="F7" s="58"/>
    </row>
    <row r="8" spans="1:7" ht="12.75">
      <c r="A8" s="59"/>
      <c r="B8" s="60"/>
      <c r="C8" s="60"/>
      <c r="D8" s="57"/>
      <c r="E8" s="61"/>
      <c r="F8" s="62" t="s">
        <v>70</v>
      </c>
      <c r="G8" s="39"/>
    </row>
    <row r="9" spans="1:7" ht="25.5">
      <c r="A9" s="63" t="s">
        <v>133</v>
      </c>
      <c r="B9" s="63" t="s">
        <v>2</v>
      </c>
      <c r="C9" s="63" t="s">
        <v>5</v>
      </c>
      <c r="D9" s="63" t="s">
        <v>134</v>
      </c>
      <c r="E9" s="63" t="s">
        <v>2</v>
      </c>
      <c r="F9" s="63" t="s">
        <v>5</v>
      </c>
      <c r="G9" s="39"/>
    </row>
    <row r="10" spans="1:7" ht="12.75">
      <c r="A10" s="64" t="s">
        <v>6</v>
      </c>
      <c r="B10" s="64">
        <v>1</v>
      </c>
      <c r="C10" s="64">
        <v>2</v>
      </c>
      <c r="D10" s="64" t="s">
        <v>6</v>
      </c>
      <c r="E10" s="64">
        <v>1</v>
      </c>
      <c r="F10" s="64">
        <v>2</v>
      </c>
      <c r="G10" s="39"/>
    </row>
    <row r="11" spans="1:7" ht="18" customHeight="1">
      <c r="A11" s="65" t="s">
        <v>135</v>
      </c>
      <c r="B11" s="66"/>
      <c r="C11" s="66"/>
      <c r="D11" s="65" t="s">
        <v>136</v>
      </c>
      <c r="E11" s="208"/>
      <c r="F11" s="67"/>
      <c r="G11" s="39"/>
    </row>
    <row r="12" spans="1:7" s="71" customFormat="1" ht="12">
      <c r="A12" s="68" t="s">
        <v>137</v>
      </c>
      <c r="B12" s="69"/>
      <c r="C12" s="69"/>
      <c r="D12" s="68" t="s">
        <v>138</v>
      </c>
      <c r="E12" s="69"/>
      <c r="F12" s="69"/>
      <c r="G12" s="70"/>
    </row>
    <row r="13" spans="1:8" s="74" customFormat="1" ht="12.75">
      <c r="A13" s="72" t="s">
        <v>139</v>
      </c>
      <c r="B13" s="72"/>
      <c r="C13" s="72"/>
      <c r="D13" s="72" t="s">
        <v>140</v>
      </c>
      <c r="E13" s="210">
        <v>166585</v>
      </c>
      <c r="F13" s="210">
        <v>7015</v>
      </c>
      <c r="G13" s="73"/>
      <c r="H13" s="266"/>
    </row>
    <row r="14" spans="1:7" s="74" customFormat="1" ht="23.25" customHeight="1">
      <c r="A14" s="72" t="s">
        <v>141</v>
      </c>
      <c r="B14" s="210">
        <v>21988877</v>
      </c>
      <c r="C14" s="196">
        <v>2450156</v>
      </c>
      <c r="D14" s="72" t="s">
        <v>142</v>
      </c>
      <c r="E14" s="210">
        <v>39335354</v>
      </c>
      <c r="F14" s="196">
        <v>5094588</v>
      </c>
      <c r="G14" s="73"/>
    </row>
    <row r="15" spans="1:7" s="74" customFormat="1" ht="12.75">
      <c r="A15" s="72" t="s">
        <v>143</v>
      </c>
      <c r="B15" s="210">
        <v>21977991</v>
      </c>
      <c r="C15" s="196">
        <v>2430576</v>
      </c>
      <c r="D15" s="72" t="s">
        <v>144</v>
      </c>
      <c r="E15" s="210">
        <v>39254856</v>
      </c>
      <c r="F15" s="196">
        <v>5089181</v>
      </c>
      <c r="G15" s="73"/>
    </row>
    <row r="16" spans="1:7" s="74" customFormat="1" ht="24">
      <c r="A16" s="72" t="s">
        <v>145</v>
      </c>
      <c r="B16" s="210">
        <v>142</v>
      </c>
      <c r="C16" s="196">
        <v>132</v>
      </c>
      <c r="D16" s="72" t="s">
        <v>146</v>
      </c>
      <c r="E16" s="210"/>
      <c r="F16" s="196"/>
      <c r="G16" s="73"/>
    </row>
    <row r="17" spans="1:7" s="74" customFormat="1" ht="12.75">
      <c r="A17" s="72" t="s">
        <v>147</v>
      </c>
      <c r="B17" s="210">
        <v>2608</v>
      </c>
      <c r="C17" s="196">
        <v>3296</v>
      </c>
      <c r="D17" s="75" t="s">
        <v>148</v>
      </c>
      <c r="E17" s="210">
        <v>432149</v>
      </c>
      <c r="F17" s="196">
        <v>84680</v>
      </c>
      <c r="G17" s="73"/>
    </row>
    <row r="18" spans="1:8" s="74" customFormat="1" ht="12.75">
      <c r="A18" s="76" t="s">
        <v>149</v>
      </c>
      <c r="B18" s="197">
        <f>B13+B14+B16+B17</f>
        <v>21991627</v>
      </c>
      <c r="C18" s="197">
        <f>C13+C14+C16+C17</f>
        <v>2453584</v>
      </c>
      <c r="D18" s="72" t="s">
        <v>150</v>
      </c>
      <c r="E18" s="210">
        <v>1892652</v>
      </c>
      <c r="F18" s="210">
        <v>282654</v>
      </c>
      <c r="H18" s="266"/>
    </row>
    <row r="19" spans="1:6" s="74" customFormat="1" ht="12.75">
      <c r="A19" s="72"/>
      <c r="B19" s="198"/>
      <c r="C19" s="198"/>
      <c r="D19" s="76" t="s">
        <v>149</v>
      </c>
      <c r="E19" s="197">
        <f>E13+E14+E16+E17+E18</f>
        <v>41826740</v>
      </c>
      <c r="F19" s="197">
        <f>F13+F14+F16+F17+F18</f>
        <v>5468937</v>
      </c>
    </row>
    <row r="20" spans="1:6" s="74" customFormat="1" ht="12">
      <c r="A20" s="77" t="s">
        <v>151</v>
      </c>
      <c r="B20" s="198"/>
      <c r="C20" s="198"/>
      <c r="D20" s="72"/>
      <c r="E20" s="198"/>
      <c r="F20" s="198"/>
    </row>
    <row r="21" spans="1:6" s="74" customFormat="1" ht="12">
      <c r="A21" s="78" t="s">
        <v>152</v>
      </c>
      <c r="B21" s="198"/>
      <c r="C21" s="198"/>
      <c r="D21" s="77" t="s">
        <v>153</v>
      </c>
      <c r="E21" s="198"/>
      <c r="F21" s="198"/>
    </row>
    <row r="22" spans="1:6" s="74" customFormat="1" ht="12.75">
      <c r="A22" s="72" t="s">
        <v>154</v>
      </c>
      <c r="B22" s="210">
        <v>859328</v>
      </c>
      <c r="C22" s="196">
        <v>140535</v>
      </c>
      <c r="D22" s="72"/>
      <c r="E22" s="198"/>
      <c r="F22" s="198"/>
    </row>
    <row r="23" spans="1:6" s="74" customFormat="1" ht="12">
      <c r="A23" s="72" t="s">
        <v>155</v>
      </c>
      <c r="B23" s="198"/>
      <c r="C23" s="198"/>
      <c r="D23" s="77"/>
      <c r="E23" s="198"/>
      <c r="F23" s="198"/>
    </row>
    <row r="24" spans="1:6" s="74" customFormat="1" ht="24">
      <c r="A24" s="72" t="s">
        <v>156</v>
      </c>
      <c r="B24" s="198"/>
      <c r="C24" s="198"/>
      <c r="D24" s="72"/>
      <c r="E24" s="198"/>
      <c r="F24" s="198"/>
    </row>
    <row r="25" spans="1:6" s="74" customFormat="1" ht="12">
      <c r="A25" s="72" t="s">
        <v>150</v>
      </c>
      <c r="B25" s="198"/>
      <c r="C25" s="198"/>
      <c r="D25" s="76" t="s">
        <v>27</v>
      </c>
      <c r="E25" s="198"/>
      <c r="F25" s="198"/>
    </row>
    <row r="26" spans="1:6" s="74" customFormat="1" ht="12.75">
      <c r="A26" s="76" t="s">
        <v>27</v>
      </c>
      <c r="B26" s="197">
        <f>SUM(B21:B25)</f>
        <v>859328</v>
      </c>
      <c r="C26" s="197">
        <f>SUM(C21:C25)</f>
        <v>140535</v>
      </c>
      <c r="D26" s="76"/>
      <c r="E26" s="198"/>
      <c r="F26" s="198"/>
    </row>
    <row r="27" spans="1:6" s="74" customFormat="1" ht="12">
      <c r="A27" s="76"/>
      <c r="B27" s="198"/>
      <c r="C27" s="198"/>
      <c r="D27" s="77"/>
      <c r="E27" s="198"/>
      <c r="F27" s="198"/>
    </row>
    <row r="28" spans="1:6" s="74" customFormat="1" ht="12.75" customHeight="1">
      <c r="A28" s="77" t="s">
        <v>157</v>
      </c>
      <c r="B28" s="197">
        <f>B18+B26</f>
        <v>22850955</v>
      </c>
      <c r="C28" s="197">
        <f>C18+C26</f>
        <v>2594119</v>
      </c>
      <c r="D28" s="77" t="s">
        <v>158</v>
      </c>
      <c r="E28" s="197">
        <f>E19+E25</f>
        <v>41826740</v>
      </c>
      <c r="F28" s="197">
        <f>F19+F25</f>
        <v>5468937</v>
      </c>
    </row>
    <row r="29" spans="1:6" s="74" customFormat="1" ht="13.5" customHeight="1">
      <c r="A29" s="77" t="s">
        <v>159</v>
      </c>
      <c r="B29" s="197">
        <f>E28-B28</f>
        <v>18975785</v>
      </c>
      <c r="C29" s="197">
        <f>F28-C28</f>
        <v>2874818</v>
      </c>
      <c r="D29" s="77" t="s">
        <v>160</v>
      </c>
      <c r="E29" s="198"/>
      <c r="F29" s="198"/>
    </row>
    <row r="30" spans="1:6" s="74" customFormat="1" ht="14.25" customHeight="1">
      <c r="A30" s="77" t="s">
        <v>161</v>
      </c>
      <c r="B30" s="197"/>
      <c r="C30" s="197"/>
      <c r="D30" s="77" t="s">
        <v>162</v>
      </c>
      <c r="E30" s="198"/>
      <c r="F30" s="198"/>
    </row>
    <row r="31" spans="1:6" s="74" customFormat="1" ht="13.5" customHeight="1">
      <c r="A31" s="79" t="s">
        <v>163</v>
      </c>
      <c r="B31" s="197">
        <f>B28+B30</f>
        <v>22850955</v>
      </c>
      <c r="C31" s="197">
        <f>C28+C30</f>
        <v>2594119</v>
      </c>
      <c r="D31" s="77" t="s">
        <v>164</v>
      </c>
      <c r="E31" s="197">
        <f>E28+E30</f>
        <v>41826740</v>
      </c>
      <c r="F31" s="197">
        <f>F28+F30</f>
        <v>5468937</v>
      </c>
    </row>
    <row r="32" spans="1:6" s="74" customFormat="1" ht="17.25" customHeight="1">
      <c r="A32" s="77" t="s">
        <v>165</v>
      </c>
      <c r="B32" s="197">
        <f>B29-B30</f>
        <v>18975785</v>
      </c>
      <c r="C32" s="197">
        <f>C29-C30</f>
        <v>2874818</v>
      </c>
      <c r="D32" s="77" t="s">
        <v>166</v>
      </c>
      <c r="E32" s="198"/>
      <c r="F32" s="198"/>
    </row>
    <row r="33" spans="1:6" s="74" customFormat="1" ht="15.75" customHeight="1">
      <c r="A33" s="77" t="s">
        <v>167</v>
      </c>
      <c r="B33" s="198"/>
      <c r="C33" s="198"/>
      <c r="D33" s="326"/>
      <c r="E33" s="198"/>
      <c r="F33" s="198"/>
    </row>
    <row r="34" spans="1:6" s="74" customFormat="1" ht="15.75" customHeight="1">
      <c r="A34" s="72" t="s">
        <v>168</v>
      </c>
      <c r="B34" s="198"/>
      <c r="C34" s="198"/>
      <c r="D34" s="327"/>
      <c r="E34" s="198"/>
      <c r="F34" s="198"/>
    </row>
    <row r="35" spans="1:6" s="74" customFormat="1" ht="15.75" customHeight="1">
      <c r="A35" s="72" t="s">
        <v>169</v>
      </c>
      <c r="B35" s="198"/>
      <c r="C35" s="198"/>
      <c r="D35" s="327"/>
      <c r="E35" s="198"/>
      <c r="F35" s="198"/>
    </row>
    <row r="36" spans="1:6" s="74" customFormat="1" ht="15.75" customHeight="1">
      <c r="A36" s="76" t="s">
        <v>170</v>
      </c>
      <c r="B36" s="197"/>
      <c r="C36" s="198"/>
      <c r="D36" s="327"/>
      <c r="E36" s="198"/>
      <c r="F36" s="198"/>
    </row>
    <row r="37" spans="1:6" s="74" customFormat="1" ht="15" customHeight="1">
      <c r="A37" s="77" t="s">
        <v>171</v>
      </c>
      <c r="B37" s="223">
        <f>B32-B36</f>
        <v>18975785</v>
      </c>
      <c r="C37" s="223">
        <f>C32-C36</f>
        <v>2874818</v>
      </c>
      <c r="D37" s="77" t="s">
        <v>172</v>
      </c>
      <c r="E37" s="198"/>
      <c r="F37" s="198"/>
    </row>
    <row r="38" spans="1:6" s="74" customFormat="1" ht="17.25" customHeight="1">
      <c r="A38" s="79" t="s">
        <v>173</v>
      </c>
      <c r="B38" s="197">
        <f>B31+B37+B36</f>
        <v>41826740</v>
      </c>
      <c r="C38" s="197">
        <f>C31+C37+C36</f>
        <v>5468937</v>
      </c>
      <c r="D38" s="77" t="s">
        <v>174</v>
      </c>
      <c r="E38" s="197">
        <f>E31</f>
        <v>41826740</v>
      </c>
      <c r="F38" s="197">
        <f>F31</f>
        <v>5468937</v>
      </c>
    </row>
    <row r="39" s="74" customFormat="1" ht="12"/>
    <row r="40" s="74" customFormat="1" ht="12.75" customHeight="1">
      <c r="A40" s="9" t="s">
        <v>489</v>
      </c>
    </row>
    <row r="41" s="74" customFormat="1" ht="12"/>
    <row r="42" s="74" customFormat="1" ht="12"/>
    <row r="43" s="74" customFormat="1" ht="12.75" customHeight="1">
      <c r="B43" s="158"/>
    </row>
    <row r="44" spans="1:7" s="74" customFormat="1" ht="12.75">
      <c r="A44" s="165" t="s">
        <v>293</v>
      </c>
      <c r="B44" s="70"/>
      <c r="D44" s="304" t="s">
        <v>537</v>
      </c>
      <c r="E44" s="185"/>
      <c r="F44" s="185"/>
      <c r="G44" s="185"/>
    </row>
    <row r="45" spans="1:7" s="74" customFormat="1" ht="12.75">
      <c r="A45" s="70"/>
      <c r="B45" s="70"/>
      <c r="D45" s="9"/>
      <c r="E45" s="9"/>
      <c r="F45" s="164"/>
      <c r="G45" s="71"/>
    </row>
    <row r="46" spans="1:6" s="71" customFormat="1" ht="12">
      <c r="A46" s="71" t="s">
        <v>451</v>
      </c>
      <c r="D46" s="305" t="s">
        <v>538</v>
      </c>
      <c r="E46" s="164"/>
      <c r="F46" s="164"/>
    </row>
    <row r="47" spans="4:5" s="71" customFormat="1" ht="12.75">
      <c r="D47" s="9"/>
      <c r="E47" s="9"/>
    </row>
    <row r="48" spans="4:5" s="71" customFormat="1" ht="12.75">
      <c r="D48" s="164"/>
      <c r="E48" s="9"/>
    </row>
    <row r="49" spans="4:5" s="71" customFormat="1" ht="12.75">
      <c r="D49" s="325" t="s">
        <v>539</v>
      </c>
      <c r="E49" s="325"/>
    </row>
    <row r="50" spans="4:5" s="71" customFormat="1" ht="12.75">
      <c r="D50" s="8"/>
      <c r="E50" s="8"/>
    </row>
    <row r="51" spans="4:5" s="71" customFormat="1" ht="12">
      <c r="D51" s="305" t="s">
        <v>540</v>
      </c>
      <c r="E51" s="164"/>
    </row>
    <row r="52" s="71" customFormat="1" ht="12"/>
    <row r="53" s="71" customFormat="1" ht="12"/>
    <row r="54" s="71" customFormat="1" ht="12"/>
    <row r="55" s="71" customFormat="1" ht="12"/>
    <row r="56" s="71" customFormat="1" ht="12.75">
      <c r="A56" s="8"/>
    </row>
  </sheetData>
  <mergeCells count="5">
    <mergeCell ref="D49:E49"/>
    <mergeCell ref="D33:D36"/>
    <mergeCell ref="E1:F1"/>
    <mergeCell ref="C3:D3"/>
    <mergeCell ref="E5:G5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7">
      <selection activeCell="H56" sqref="H56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3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0" t="s">
        <v>491</v>
      </c>
      <c r="F1" s="330"/>
      <c r="G1" s="27"/>
    </row>
    <row r="2" spans="1:7" ht="12.75">
      <c r="A2" s="279"/>
      <c r="B2" s="279"/>
      <c r="C2" s="280"/>
      <c r="D2" s="280"/>
      <c r="E2" s="27"/>
      <c r="F2" s="27"/>
      <c r="G2" s="27"/>
    </row>
    <row r="3" spans="1:7" ht="15">
      <c r="A3" s="331" t="s">
        <v>492</v>
      </c>
      <c r="B3" s="332"/>
      <c r="C3" s="332"/>
      <c r="D3" s="332"/>
      <c r="E3" s="332"/>
      <c r="F3" s="332"/>
      <c r="G3" s="27"/>
    </row>
    <row r="4" spans="1:7" ht="15">
      <c r="A4" s="281"/>
      <c r="B4" s="28"/>
      <c r="C4" s="28"/>
      <c r="D4" s="28"/>
      <c r="E4" s="28"/>
      <c r="F4" s="28"/>
      <c r="G4" s="27"/>
    </row>
    <row r="5" spans="1:7" ht="12.75">
      <c r="A5" s="282"/>
      <c r="B5" s="282"/>
      <c r="C5" s="283"/>
      <c r="D5" s="283"/>
      <c r="E5" s="27"/>
      <c r="F5" s="27"/>
      <c r="G5" s="27"/>
    </row>
    <row r="6" spans="1:7" ht="14.25" customHeight="1">
      <c r="A6" s="25" t="s">
        <v>334</v>
      </c>
      <c r="B6" s="26"/>
      <c r="C6" s="2"/>
      <c r="D6" s="2"/>
      <c r="E6" s="322" t="s">
        <v>347</v>
      </c>
      <c r="F6" s="322"/>
      <c r="G6" s="322"/>
    </row>
    <row r="7" spans="1:7" ht="15">
      <c r="A7" s="320" t="s">
        <v>488</v>
      </c>
      <c r="B7" s="26"/>
      <c r="C7" s="6"/>
      <c r="D7" s="6"/>
      <c r="E7" s="4"/>
      <c r="F7" s="284"/>
      <c r="G7" s="27"/>
    </row>
    <row r="8" spans="1:7" ht="12.75">
      <c r="A8" s="285"/>
      <c r="B8" s="29"/>
      <c r="C8" s="286"/>
      <c r="D8" s="287"/>
      <c r="E8" s="27"/>
      <c r="F8" s="27"/>
      <c r="G8" s="288"/>
    </row>
    <row r="9" spans="1:7" ht="12.75">
      <c r="A9" s="285"/>
      <c r="B9" s="29"/>
      <c r="C9" s="286"/>
      <c r="D9" s="287"/>
      <c r="E9" s="27"/>
      <c r="F9" s="27"/>
      <c r="G9" s="289" t="s">
        <v>70</v>
      </c>
    </row>
    <row r="10" spans="1:7" ht="13.5" customHeight="1">
      <c r="A10" s="333" t="s">
        <v>493</v>
      </c>
      <c r="B10" s="333" t="s">
        <v>4</v>
      </c>
      <c r="C10" s="333"/>
      <c r="D10" s="333"/>
      <c r="E10" s="333" t="s">
        <v>5</v>
      </c>
      <c r="F10" s="333"/>
      <c r="G10" s="333"/>
    </row>
    <row r="11" spans="1:7" ht="18" customHeight="1">
      <c r="A11" s="334"/>
      <c r="B11" s="30" t="s">
        <v>494</v>
      </c>
      <c r="C11" s="30" t="s">
        <v>495</v>
      </c>
      <c r="D11" s="30" t="s">
        <v>496</v>
      </c>
      <c r="E11" s="30" t="s">
        <v>494</v>
      </c>
      <c r="F11" s="30" t="s">
        <v>495</v>
      </c>
      <c r="G11" s="30" t="s">
        <v>496</v>
      </c>
    </row>
    <row r="12" spans="1:7" s="31" customFormat="1" ht="12">
      <c r="A12" s="290" t="s">
        <v>6</v>
      </c>
      <c r="B12" s="290">
        <v>1</v>
      </c>
      <c r="C12" s="290">
        <v>2</v>
      </c>
      <c r="D12" s="290">
        <v>3</v>
      </c>
      <c r="E12" s="290">
        <v>4</v>
      </c>
      <c r="F12" s="290">
        <v>5</v>
      </c>
      <c r="G12" s="290">
        <v>6</v>
      </c>
    </row>
    <row r="13" spans="1:7" ht="25.5">
      <c r="A13" s="291" t="s">
        <v>497</v>
      </c>
      <c r="B13" s="181"/>
      <c r="C13" s="181"/>
      <c r="D13" s="181"/>
      <c r="E13" s="32"/>
      <c r="F13" s="32"/>
      <c r="G13" s="32"/>
    </row>
    <row r="14" spans="1:7" ht="12.75">
      <c r="A14" s="292" t="s">
        <v>498</v>
      </c>
      <c r="B14" s="298">
        <v>3481477</v>
      </c>
      <c r="C14" s="299">
        <v>28523680</v>
      </c>
      <c r="D14" s="181">
        <f>B14-C14</f>
        <v>-25042203</v>
      </c>
      <c r="E14" s="181">
        <v>2563598</v>
      </c>
      <c r="F14" s="181">
        <v>11216028</v>
      </c>
      <c r="G14" s="181">
        <f>E14-F14</f>
        <v>-8652430</v>
      </c>
    </row>
    <row r="15" spans="1:7" ht="12.75">
      <c r="A15" s="292" t="s">
        <v>499</v>
      </c>
      <c r="B15" s="194"/>
      <c r="C15" s="194"/>
      <c r="D15" s="181"/>
      <c r="E15" s="181"/>
      <c r="F15" s="181"/>
      <c r="G15" s="181"/>
    </row>
    <row r="16" spans="1:7" ht="12.75">
      <c r="A16" s="293" t="s">
        <v>500</v>
      </c>
      <c r="B16" s="298">
        <v>363851</v>
      </c>
      <c r="C16" s="300">
        <v>1099627</v>
      </c>
      <c r="D16" s="181">
        <f>B16-C16</f>
        <v>-735776</v>
      </c>
      <c r="E16" s="181">
        <v>67205</v>
      </c>
      <c r="F16" s="181">
        <v>193100</v>
      </c>
      <c r="G16" s="181">
        <f>E16-F16</f>
        <v>-125895</v>
      </c>
    </row>
    <row r="17" spans="1:7" ht="12.75">
      <c r="A17" s="292" t="s">
        <v>501</v>
      </c>
      <c r="B17" s="298">
        <v>164668</v>
      </c>
      <c r="C17" s="194"/>
      <c r="D17" s="181">
        <f>B17-C17</f>
        <v>164668</v>
      </c>
      <c r="E17" s="194">
        <v>7015</v>
      </c>
      <c r="F17" s="181"/>
      <c r="G17" s="181">
        <f>E17-F17</f>
        <v>7015</v>
      </c>
    </row>
    <row r="18" spans="1:7" ht="12.75">
      <c r="A18" s="292" t="s">
        <v>502</v>
      </c>
      <c r="B18" s="181"/>
      <c r="C18" s="181"/>
      <c r="D18" s="181"/>
      <c r="E18" s="32"/>
      <c r="F18" s="32"/>
      <c r="G18" s="32"/>
    </row>
    <row r="19" spans="1:7" ht="12.75">
      <c r="A19" s="292" t="s">
        <v>503</v>
      </c>
      <c r="B19" s="181"/>
      <c r="C19" s="181"/>
      <c r="D19" s="181"/>
      <c r="E19" s="32"/>
      <c r="F19" s="32"/>
      <c r="G19" s="32"/>
    </row>
    <row r="20" spans="1:7" ht="25.5">
      <c r="A20" s="291" t="s">
        <v>504</v>
      </c>
      <c r="B20" s="182">
        <f>SUM(B14:B19)</f>
        <v>4009996</v>
      </c>
      <c r="C20" s="182">
        <f>SUM(C14:C19)</f>
        <v>29623307</v>
      </c>
      <c r="D20" s="182">
        <f>B20-C20</f>
        <v>-25613311</v>
      </c>
      <c r="E20" s="182">
        <f>SUM(E14:E19)</f>
        <v>2637818</v>
      </c>
      <c r="F20" s="182">
        <f>SUM(F14:F19)</f>
        <v>11409128</v>
      </c>
      <c r="G20" s="182">
        <f>E20-F20</f>
        <v>-8771310</v>
      </c>
    </row>
    <row r="21" spans="1:7" ht="25.5">
      <c r="A21" s="294" t="s">
        <v>505</v>
      </c>
      <c r="B21" s="181"/>
      <c r="C21" s="181"/>
      <c r="D21" s="181"/>
      <c r="E21" s="32"/>
      <c r="F21" s="32"/>
      <c r="G21" s="32"/>
    </row>
    <row r="22" spans="1:7" ht="12.75">
      <c r="A22" s="292" t="s">
        <v>506</v>
      </c>
      <c r="B22" s="181"/>
      <c r="C22" s="181"/>
      <c r="D22" s="181"/>
      <c r="E22" s="32"/>
      <c r="F22" s="32"/>
      <c r="G22" s="32"/>
    </row>
    <row r="23" spans="1:7" ht="12.75">
      <c r="A23" s="292" t="s">
        <v>507</v>
      </c>
      <c r="B23" s="181"/>
      <c r="C23" s="181"/>
      <c r="D23" s="181"/>
      <c r="E23" s="32"/>
      <c r="F23" s="32"/>
      <c r="G23" s="32"/>
    </row>
    <row r="24" spans="1:7" ht="12.75">
      <c r="A24" s="292" t="s">
        <v>500</v>
      </c>
      <c r="B24" s="181"/>
      <c r="C24" s="181"/>
      <c r="D24" s="181"/>
      <c r="E24" s="32"/>
      <c r="F24" s="32"/>
      <c r="G24" s="32"/>
    </row>
    <row r="25" spans="1:7" ht="12.75">
      <c r="A25" s="292" t="s">
        <v>508</v>
      </c>
      <c r="B25" s="181"/>
      <c r="C25" s="181"/>
      <c r="D25" s="181"/>
      <c r="E25" s="32"/>
      <c r="F25" s="32"/>
      <c r="G25" s="32"/>
    </row>
    <row r="26" spans="1:7" ht="12.75">
      <c r="A26" s="292" t="s">
        <v>502</v>
      </c>
      <c r="B26" s="181"/>
      <c r="C26" s="181"/>
      <c r="D26" s="181"/>
      <c r="E26" s="32"/>
      <c r="F26" s="32"/>
      <c r="G26" s="32"/>
    </row>
    <row r="27" spans="1:7" ht="12.75">
      <c r="A27" s="292" t="s">
        <v>509</v>
      </c>
      <c r="B27" s="181"/>
      <c r="C27" s="181"/>
      <c r="D27" s="181"/>
      <c r="E27" s="32"/>
      <c r="F27" s="32"/>
      <c r="G27" s="32"/>
    </row>
    <row r="28" spans="1:7" ht="12.75">
      <c r="A28" s="292" t="s">
        <v>510</v>
      </c>
      <c r="B28" s="181"/>
      <c r="C28" s="181"/>
      <c r="D28" s="181"/>
      <c r="E28" s="32"/>
      <c r="F28" s="32"/>
      <c r="G28" s="32"/>
    </row>
    <row r="29" spans="1:7" ht="25.5">
      <c r="A29" s="292" t="s">
        <v>511</v>
      </c>
      <c r="B29" s="181"/>
      <c r="C29" s="181"/>
      <c r="D29" s="181"/>
      <c r="E29" s="32"/>
      <c r="F29" s="32"/>
      <c r="G29" s="32"/>
    </row>
    <row r="30" spans="1:7" ht="25.5">
      <c r="A30" s="291" t="s">
        <v>512</v>
      </c>
      <c r="B30" s="181"/>
      <c r="C30" s="181"/>
      <c r="D30" s="181"/>
      <c r="E30" s="32"/>
      <c r="F30" s="32"/>
      <c r="G30" s="32"/>
    </row>
    <row r="31" spans="1:7" ht="12.75">
      <c r="A31" s="291" t="s">
        <v>513</v>
      </c>
      <c r="B31" s="181"/>
      <c r="C31" s="181"/>
      <c r="D31" s="181"/>
      <c r="E31" s="32"/>
      <c r="F31" s="32"/>
      <c r="G31" s="32"/>
    </row>
    <row r="32" spans="1:7" ht="12.75">
      <c r="A32" s="292" t="s">
        <v>514</v>
      </c>
      <c r="B32" s="194">
        <v>47289786</v>
      </c>
      <c r="C32" s="194">
        <v>7568100</v>
      </c>
      <c r="D32" s="181">
        <f>B32-C32</f>
        <v>39721686</v>
      </c>
      <c r="E32" s="181">
        <v>14570675</v>
      </c>
      <c r="F32" s="181">
        <v>249864</v>
      </c>
      <c r="G32" s="181">
        <f>E32-F32</f>
        <v>14320811</v>
      </c>
    </row>
    <row r="33" spans="1:7" ht="12.75">
      <c r="A33" s="292" t="s">
        <v>515</v>
      </c>
      <c r="B33" s="181"/>
      <c r="C33" s="181"/>
      <c r="D33" s="181"/>
      <c r="E33" s="32"/>
      <c r="F33" s="32"/>
      <c r="G33" s="32"/>
    </row>
    <row r="34" spans="1:7" ht="12.75">
      <c r="A34" s="292" t="s">
        <v>516</v>
      </c>
      <c r="B34" s="181"/>
      <c r="C34" s="181"/>
      <c r="D34" s="181"/>
      <c r="E34" s="32"/>
      <c r="F34" s="32"/>
      <c r="G34" s="32"/>
    </row>
    <row r="35" spans="1:7" ht="12.75">
      <c r="A35" s="292" t="s">
        <v>517</v>
      </c>
      <c r="B35" s="181"/>
      <c r="C35" s="181"/>
      <c r="D35" s="181"/>
      <c r="E35" s="32"/>
      <c r="F35" s="32"/>
      <c r="G35" s="32"/>
    </row>
    <row r="36" spans="1:7" ht="12.75">
      <c r="A36" s="292" t="s">
        <v>502</v>
      </c>
      <c r="B36" s="181"/>
      <c r="C36" s="181"/>
      <c r="D36" s="181"/>
      <c r="E36" s="32"/>
      <c r="F36" s="32"/>
      <c r="G36" s="32"/>
    </row>
    <row r="37" spans="1:7" ht="12.75">
      <c r="A37" s="292" t="s">
        <v>518</v>
      </c>
      <c r="B37" s="181"/>
      <c r="C37" s="181"/>
      <c r="D37" s="181"/>
      <c r="E37" s="32"/>
      <c r="F37" s="32"/>
      <c r="G37" s="32"/>
    </row>
    <row r="38" spans="1:7" ht="12.75">
      <c r="A38" s="291" t="s">
        <v>519</v>
      </c>
      <c r="B38" s="182">
        <f aca="true" t="shared" si="0" ref="B38:G38">SUM(B32:B37)</f>
        <v>47289786</v>
      </c>
      <c r="C38" s="182">
        <f t="shared" si="0"/>
        <v>7568100</v>
      </c>
      <c r="D38" s="182">
        <f t="shared" si="0"/>
        <v>39721686</v>
      </c>
      <c r="E38" s="182">
        <f t="shared" si="0"/>
        <v>14570675</v>
      </c>
      <c r="F38" s="182">
        <f t="shared" si="0"/>
        <v>249864</v>
      </c>
      <c r="G38" s="182">
        <f t="shared" si="0"/>
        <v>14320811</v>
      </c>
    </row>
    <row r="39" spans="1:7" ht="12.75">
      <c r="A39" s="291" t="s">
        <v>520</v>
      </c>
      <c r="B39" s="182">
        <f>SUM(B20,B30,B38)</f>
        <v>51299782</v>
      </c>
      <c r="C39" s="182">
        <f>SUM(C20,C30,C38)</f>
        <v>37191407</v>
      </c>
      <c r="D39" s="182">
        <f>B39-C39</f>
        <v>14108375</v>
      </c>
      <c r="E39" s="182">
        <f>SUM(E20,E30,E38)</f>
        <v>17208493</v>
      </c>
      <c r="F39" s="182">
        <f>SUM(F20,F30,F38)</f>
        <v>11658992</v>
      </c>
      <c r="G39" s="182">
        <f>E39-F39</f>
        <v>5549501</v>
      </c>
    </row>
    <row r="40" spans="1:7" ht="12.75">
      <c r="A40" s="291" t="s">
        <v>521</v>
      </c>
      <c r="B40" s="181"/>
      <c r="C40" s="181"/>
      <c r="D40" s="182">
        <v>5549501</v>
      </c>
      <c r="E40" s="32"/>
      <c r="F40" s="32"/>
      <c r="G40" s="32"/>
    </row>
    <row r="41" spans="1:7" ht="12.75">
      <c r="A41" s="294" t="s">
        <v>522</v>
      </c>
      <c r="B41" s="181"/>
      <c r="C41" s="181"/>
      <c r="D41" s="182">
        <f>D39+D40</f>
        <v>19657876</v>
      </c>
      <c r="E41" s="32"/>
      <c r="F41" s="32"/>
      <c r="G41" s="182">
        <f>G39+G40</f>
        <v>5549501</v>
      </c>
    </row>
    <row r="42" spans="1:7" ht="12.75">
      <c r="A42" s="292" t="s">
        <v>523</v>
      </c>
      <c r="B42" s="181"/>
      <c r="C42" s="181"/>
      <c r="D42" s="196">
        <v>615340</v>
      </c>
      <c r="E42" s="32"/>
      <c r="F42" s="32"/>
      <c r="G42" s="181">
        <v>327862</v>
      </c>
    </row>
    <row r="43" spans="1:7" ht="12.75">
      <c r="A43" s="295"/>
      <c r="B43" s="296"/>
      <c r="C43" s="296"/>
      <c r="D43" s="297"/>
      <c r="E43" s="296"/>
      <c r="F43" s="296"/>
      <c r="G43" s="296"/>
    </row>
    <row r="44" spans="1:7" ht="12.75">
      <c r="A44" s="9" t="s">
        <v>524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6" ht="12.75" customHeight="1">
      <c r="B49" s="165" t="s">
        <v>293</v>
      </c>
      <c r="C49" s="158"/>
      <c r="D49" s="27"/>
      <c r="E49" s="304" t="s">
        <v>537</v>
      </c>
      <c r="F49" s="185"/>
    </row>
    <row r="50" spans="2:6" ht="12.75">
      <c r="B50" s="70"/>
      <c r="C50" s="70"/>
      <c r="E50" s="9"/>
      <c r="F50" s="9"/>
    </row>
    <row r="51" spans="2:8" ht="12.75">
      <c r="B51" s="70"/>
      <c r="C51" s="70" t="s">
        <v>487</v>
      </c>
      <c r="E51" s="305"/>
      <c r="F51" s="164"/>
      <c r="G51" s="305" t="s">
        <v>538</v>
      </c>
      <c r="H51" s="305"/>
    </row>
    <row r="52" spans="5:8" ht="12.75">
      <c r="E52" s="9"/>
      <c r="F52" s="9"/>
      <c r="G52" s="22"/>
      <c r="H52" s="22"/>
    </row>
    <row r="53" spans="5:8" ht="12.75">
      <c r="E53" s="164"/>
      <c r="F53" s="9"/>
      <c r="G53" s="22"/>
      <c r="H53" s="22"/>
    </row>
    <row r="54" spans="5:8" ht="12.75">
      <c r="E54" s="304" t="s">
        <v>539</v>
      </c>
      <c r="F54" s="304"/>
      <c r="G54" s="22"/>
      <c r="H54" s="22"/>
    </row>
    <row r="55" spans="7:8" ht="12.75">
      <c r="G55" s="22"/>
      <c r="H55" s="22"/>
    </row>
    <row r="56" spans="5:8" ht="12.75">
      <c r="E56" s="305"/>
      <c r="F56" s="164"/>
      <c r="G56" s="305" t="s">
        <v>540</v>
      </c>
      <c r="H56" s="305"/>
    </row>
  </sheetData>
  <mergeCells count="6">
    <mergeCell ref="E1:F1"/>
    <mergeCell ref="A3:F3"/>
    <mergeCell ref="A10:A11"/>
    <mergeCell ref="B10:D10"/>
    <mergeCell ref="E10:G10"/>
    <mergeCell ref="E6:G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28">
      <selection activeCell="K40" sqref="K40"/>
    </sheetView>
  </sheetViews>
  <sheetFormatPr defaultColWidth="9.140625" defaultRowHeight="12.75"/>
  <cols>
    <col min="1" max="1" width="25.421875" style="22" customWidth="1"/>
    <col min="2" max="2" width="11.8515625" style="22" customWidth="1"/>
    <col min="3" max="3" width="11.421875" style="22" customWidth="1"/>
    <col min="4" max="4" width="10.574218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80"/>
      <c r="I1" s="80" t="s">
        <v>175</v>
      </c>
      <c r="J1" s="80"/>
      <c r="K1" s="80"/>
    </row>
    <row r="3" spans="1:11" ht="19.5" customHeight="1">
      <c r="A3" s="337" t="s">
        <v>176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2.75">
      <c r="A4" s="81"/>
      <c r="B4" s="82"/>
      <c r="C4" s="82"/>
      <c r="D4" s="82"/>
      <c r="E4" s="82"/>
      <c r="F4" s="82"/>
      <c r="G4" s="82"/>
      <c r="H4" s="82"/>
      <c r="I4" s="82"/>
      <c r="J4" s="83"/>
      <c r="K4" s="83"/>
    </row>
    <row r="5" spans="1:11" ht="14.25" customHeight="1">
      <c r="A5" s="179" t="s">
        <v>334</v>
      </c>
      <c r="B5" s="84"/>
      <c r="C5" s="84"/>
      <c r="D5" s="84"/>
      <c r="E5" s="84"/>
      <c r="F5" s="82"/>
      <c r="G5" s="82"/>
      <c r="H5" s="85"/>
      <c r="I5" s="322" t="s">
        <v>347</v>
      </c>
      <c r="J5" s="322"/>
      <c r="K5" s="322"/>
    </row>
    <row r="6" spans="1:11" ht="15">
      <c r="A6" s="179" t="s">
        <v>488</v>
      </c>
      <c r="B6" s="84"/>
      <c r="C6" s="84"/>
      <c r="D6" s="84"/>
      <c r="E6" s="86"/>
      <c r="F6" s="86"/>
      <c r="G6" s="86"/>
      <c r="H6" s="86"/>
      <c r="I6" s="86"/>
      <c r="J6" s="87"/>
      <c r="K6" s="88"/>
    </row>
    <row r="7" spans="1:11" ht="12.75">
      <c r="A7" s="89"/>
      <c r="B7" s="89"/>
      <c r="C7" s="89"/>
      <c r="D7" s="89"/>
      <c r="E7" s="90"/>
      <c r="F7" s="90"/>
      <c r="G7" s="90"/>
      <c r="H7" s="90"/>
      <c r="I7" s="90"/>
      <c r="J7" s="82"/>
      <c r="K7" s="91" t="s">
        <v>177</v>
      </c>
    </row>
    <row r="8" spans="1:11" ht="12.75">
      <c r="A8" s="335" t="s">
        <v>178</v>
      </c>
      <c r="B8" s="335" t="s">
        <v>179</v>
      </c>
      <c r="C8" s="341" t="s">
        <v>180</v>
      </c>
      <c r="D8" s="342"/>
      <c r="E8" s="342"/>
      <c r="F8" s="342"/>
      <c r="G8" s="343"/>
      <c r="H8" s="341" t="s">
        <v>181</v>
      </c>
      <c r="I8" s="344"/>
      <c r="J8" s="335" t="s">
        <v>182</v>
      </c>
      <c r="K8" s="335" t="s">
        <v>183</v>
      </c>
    </row>
    <row r="9" spans="1:11" ht="12.75" customHeight="1">
      <c r="A9" s="338"/>
      <c r="B9" s="340"/>
      <c r="C9" s="307" t="s">
        <v>379</v>
      </c>
      <c r="D9" s="335" t="s">
        <v>184</v>
      </c>
      <c r="E9" s="341" t="s">
        <v>185</v>
      </c>
      <c r="F9" s="309"/>
      <c r="G9" s="344"/>
      <c r="H9" s="335" t="s">
        <v>186</v>
      </c>
      <c r="I9" s="335" t="s">
        <v>187</v>
      </c>
      <c r="J9" s="338"/>
      <c r="K9" s="338"/>
    </row>
    <row r="10" spans="1:11" ht="25.5">
      <c r="A10" s="339"/>
      <c r="B10" s="339"/>
      <c r="C10" s="308"/>
      <c r="D10" s="339"/>
      <c r="E10" s="92" t="s">
        <v>40</v>
      </c>
      <c r="F10" s="92" t="s">
        <v>188</v>
      </c>
      <c r="G10" s="92" t="s">
        <v>20</v>
      </c>
      <c r="H10" s="336"/>
      <c r="I10" s="336"/>
      <c r="J10" s="336"/>
      <c r="K10" s="336"/>
    </row>
    <row r="11" spans="1:11" s="33" customFormat="1" ht="12.75">
      <c r="A11" s="93" t="s">
        <v>6</v>
      </c>
      <c r="B11" s="93">
        <v>1</v>
      </c>
      <c r="C11" s="93">
        <v>2</v>
      </c>
      <c r="D11" s="93">
        <v>3</v>
      </c>
      <c r="E11" s="93">
        <v>4</v>
      </c>
      <c r="F11" s="93">
        <v>5</v>
      </c>
      <c r="G11" s="93">
        <v>6</v>
      </c>
      <c r="H11" s="93">
        <v>7</v>
      </c>
      <c r="I11" s="93">
        <v>8</v>
      </c>
      <c r="J11" s="93">
        <v>9</v>
      </c>
      <c r="K11" s="93">
        <v>10</v>
      </c>
    </row>
    <row r="12" spans="1:11" ht="25.5">
      <c r="A12" s="94" t="s">
        <v>189</v>
      </c>
      <c r="B12" s="202">
        <v>11819590</v>
      </c>
      <c r="C12" s="202">
        <v>2389215</v>
      </c>
      <c r="D12" s="202"/>
      <c r="E12" s="202"/>
      <c r="F12" s="202"/>
      <c r="G12" s="202"/>
      <c r="H12" s="202">
        <v>2874818</v>
      </c>
      <c r="I12" s="95"/>
      <c r="J12" s="96"/>
      <c r="K12" s="202">
        <f>B12+C12+H12</f>
        <v>17083623</v>
      </c>
    </row>
    <row r="13" spans="1:11" ht="25.5">
      <c r="A13" s="94" t="s">
        <v>190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</row>
    <row r="14" spans="1:11" ht="25.5">
      <c r="A14" s="97" t="s">
        <v>191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0"/>
    </row>
    <row r="15" spans="1:11" ht="12.75">
      <c r="A15" s="97" t="s">
        <v>192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0"/>
    </row>
    <row r="16" spans="1:11" ht="25.5">
      <c r="A16" s="94" t="s">
        <v>193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</row>
    <row r="17" spans="1:12" ht="25.5">
      <c r="A17" s="94" t="s">
        <v>194</v>
      </c>
      <c r="B17" s="202">
        <f>B18-B19</f>
        <v>21814975</v>
      </c>
      <c r="C17" s="202">
        <f>C18-C19</f>
        <v>17494123</v>
      </c>
      <c r="D17" s="202"/>
      <c r="E17" s="202"/>
      <c r="F17" s="202"/>
      <c r="G17" s="202"/>
      <c r="H17" s="202"/>
      <c r="I17" s="202"/>
      <c r="J17" s="202"/>
      <c r="K17" s="202">
        <f>B17+C17</f>
        <v>39309098</v>
      </c>
      <c r="L17" s="187"/>
    </row>
    <row r="18" spans="1:11" ht="12.75">
      <c r="A18" s="97" t="s">
        <v>195</v>
      </c>
      <c r="B18" s="199">
        <v>26091587</v>
      </c>
      <c r="C18" s="199">
        <v>20824006</v>
      </c>
      <c r="D18" s="199"/>
      <c r="E18" s="199"/>
      <c r="F18" s="199"/>
      <c r="G18" s="199"/>
      <c r="H18" s="199"/>
      <c r="I18" s="199"/>
      <c r="J18" s="199"/>
      <c r="K18" s="199">
        <f>B18+C18</f>
        <v>46915593</v>
      </c>
    </row>
    <row r="19" spans="1:11" ht="12.75">
      <c r="A19" s="97" t="s">
        <v>196</v>
      </c>
      <c r="B19" s="199">
        <v>4276612</v>
      </c>
      <c r="C19" s="199">
        <v>3329883</v>
      </c>
      <c r="D19" s="199"/>
      <c r="E19" s="199"/>
      <c r="F19" s="199"/>
      <c r="G19" s="199"/>
      <c r="H19" s="199"/>
      <c r="I19" s="199"/>
      <c r="J19" s="199"/>
      <c r="K19" s="199">
        <f>B19+C19</f>
        <v>7606495</v>
      </c>
    </row>
    <row r="20" spans="1:12" ht="25.5">
      <c r="A20" s="94" t="s">
        <v>197</v>
      </c>
      <c r="B20" s="203"/>
      <c r="C20" s="203"/>
      <c r="D20" s="203"/>
      <c r="E20" s="203"/>
      <c r="F20" s="203"/>
      <c r="G20" s="203"/>
      <c r="H20" s="204">
        <v>18975785</v>
      </c>
      <c r="I20" s="202"/>
      <c r="J20" s="204"/>
      <c r="K20" s="202">
        <f>H20</f>
        <v>18975785</v>
      </c>
      <c r="L20" s="187"/>
    </row>
    <row r="21" spans="1:11" ht="25.5">
      <c r="A21" s="97" t="s">
        <v>198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ht="12.75">
      <c r="A22" s="97" t="s">
        <v>199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199"/>
    </row>
    <row r="23" spans="1:11" ht="12.75">
      <c r="A23" s="97" t="s">
        <v>200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199"/>
    </row>
    <row r="24" spans="1:11" ht="12.75">
      <c r="A24" s="97" t="s">
        <v>201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1:11" ht="38.25">
      <c r="A25" s="97" t="s">
        <v>202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1:11" ht="12.75">
      <c r="A26" s="97" t="s">
        <v>203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99"/>
    </row>
    <row r="27" spans="1:11" ht="12.75">
      <c r="A27" s="97" t="s">
        <v>204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199"/>
    </row>
    <row r="28" spans="1:11" ht="38.25">
      <c r="A28" s="97" t="s">
        <v>205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12.75">
      <c r="A29" s="97" t="s">
        <v>203</v>
      </c>
      <c r="B29" s="203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1:11" ht="12.75">
      <c r="A30" s="97" t="s">
        <v>204</v>
      </c>
      <c r="B30" s="203"/>
      <c r="C30" s="203"/>
      <c r="D30" s="203"/>
      <c r="E30" s="203"/>
      <c r="F30" s="203"/>
      <c r="G30" s="203"/>
      <c r="H30" s="203"/>
      <c r="I30" s="203"/>
      <c r="J30" s="203"/>
      <c r="K30" s="199"/>
    </row>
    <row r="31" spans="1:11" ht="12.75">
      <c r="A31" s="97" t="s">
        <v>206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199"/>
    </row>
    <row r="32" spans="1:11" ht="12.75">
      <c r="A32" s="97" t="s">
        <v>207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1:11" ht="25.5">
      <c r="A33" s="94" t="s">
        <v>208</v>
      </c>
      <c r="B33" s="202">
        <f>B17+B12</f>
        <v>33634565</v>
      </c>
      <c r="C33" s="202">
        <f>C17+C12</f>
        <v>19883338</v>
      </c>
      <c r="D33" s="202"/>
      <c r="E33" s="202"/>
      <c r="F33" s="202"/>
      <c r="G33" s="202"/>
      <c r="H33" s="202">
        <f>H20+H12</f>
        <v>21850603</v>
      </c>
      <c r="I33" s="202"/>
      <c r="J33" s="202"/>
      <c r="K33" s="202">
        <f>SUM(B33,C33,H33)</f>
        <v>75368506</v>
      </c>
    </row>
    <row r="34" spans="1:11" ht="38.25">
      <c r="A34" s="97" t="s">
        <v>209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0"/>
    </row>
    <row r="35" spans="1:11" ht="51">
      <c r="A35" s="97" t="s">
        <v>210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0"/>
    </row>
    <row r="36" spans="1:11" ht="25.5">
      <c r="A36" s="98" t="s">
        <v>211</v>
      </c>
      <c r="B36" s="202">
        <f>B33</f>
        <v>33634565</v>
      </c>
      <c r="C36" s="202">
        <f>C33</f>
        <v>19883338</v>
      </c>
      <c r="D36" s="202"/>
      <c r="E36" s="202"/>
      <c r="F36" s="202"/>
      <c r="G36" s="202"/>
      <c r="H36" s="202">
        <f>H33</f>
        <v>21850603</v>
      </c>
      <c r="I36" s="202"/>
      <c r="J36" s="202"/>
      <c r="K36" s="202">
        <f>K33</f>
        <v>75368506</v>
      </c>
    </row>
    <row r="37" spans="1:11" ht="12.7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11" ht="12.75">
      <c r="A38" s="9" t="s">
        <v>489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</row>
    <row r="39" spans="1:11" ht="12.75">
      <c r="A39" s="9"/>
      <c r="B39" s="100"/>
      <c r="C39" s="100"/>
      <c r="D39" s="100"/>
      <c r="E39" s="100"/>
      <c r="F39" s="100"/>
      <c r="G39" s="100"/>
      <c r="H39" s="100"/>
      <c r="I39" s="100"/>
      <c r="J39" s="100"/>
      <c r="K39" s="101"/>
    </row>
    <row r="40" spans="1:11" ht="12.75">
      <c r="A40" s="9"/>
      <c r="B40" s="100"/>
      <c r="C40" s="100"/>
      <c r="D40" s="100"/>
      <c r="E40" s="100"/>
      <c r="F40" s="100"/>
      <c r="G40" s="100"/>
      <c r="H40" s="100"/>
      <c r="I40" s="100"/>
      <c r="J40" s="100"/>
      <c r="K40" s="101"/>
    </row>
    <row r="41" spans="1:11" ht="12.75">
      <c r="A41" s="9"/>
      <c r="B41" s="100"/>
      <c r="C41" s="100"/>
      <c r="D41" s="100"/>
      <c r="E41" s="100"/>
      <c r="F41" s="100"/>
      <c r="G41" s="100"/>
      <c r="H41" s="100"/>
      <c r="I41" s="100"/>
      <c r="J41" s="100"/>
      <c r="K41" s="101"/>
    </row>
    <row r="42" spans="2:11" ht="12.75" customHeight="1">
      <c r="B42" s="99"/>
      <c r="C42" s="165" t="s">
        <v>293</v>
      </c>
      <c r="D42" s="158"/>
      <c r="E42" s="8"/>
      <c r="F42" s="8"/>
      <c r="G42" s="185"/>
      <c r="H42" s="304" t="s">
        <v>537</v>
      </c>
      <c r="I42" s="185"/>
      <c r="J42" s="8"/>
      <c r="K42" s="185"/>
    </row>
    <row r="43" spans="3:11" ht="12.75">
      <c r="C43" s="70"/>
      <c r="D43" s="70"/>
      <c r="E43" s="8"/>
      <c r="F43" s="8"/>
      <c r="G43" s="164"/>
      <c r="H43" s="9"/>
      <c r="I43" s="9"/>
      <c r="J43" s="8"/>
      <c r="K43" s="8"/>
    </row>
    <row r="44" spans="3:11" ht="12.75">
      <c r="C44" s="70"/>
      <c r="D44" s="70" t="s">
        <v>541</v>
      </c>
      <c r="E44" s="8"/>
      <c r="F44" s="8"/>
      <c r="G44" s="164"/>
      <c r="H44" s="305"/>
      <c r="I44" s="164"/>
      <c r="J44" s="305" t="s">
        <v>538</v>
      </c>
      <c r="K44" s="8"/>
    </row>
    <row r="45" spans="8:9" ht="12.75">
      <c r="H45" s="9"/>
      <c r="I45" s="9"/>
    </row>
    <row r="46" spans="8:9" ht="12.75">
      <c r="H46" s="164"/>
      <c r="I46" s="9"/>
    </row>
    <row r="47" spans="8:9" ht="12.75">
      <c r="H47" s="304" t="s">
        <v>539</v>
      </c>
      <c r="I47" s="304"/>
    </row>
    <row r="48" spans="8:9" ht="12.75">
      <c r="H48" s="8"/>
      <c r="I48" s="8"/>
    </row>
    <row r="49" spans="8:10" ht="12.75">
      <c r="H49" s="305"/>
      <c r="I49" s="164"/>
      <c r="J49" s="305" t="s">
        <v>540</v>
      </c>
    </row>
  </sheetData>
  <mergeCells count="13">
    <mergeCell ref="D9:D10"/>
    <mergeCell ref="E9:G9"/>
    <mergeCell ref="H9:H10"/>
    <mergeCell ref="I5:K5"/>
    <mergeCell ref="I9:I10"/>
    <mergeCell ref="A3:K3"/>
    <mergeCell ref="A8:A10"/>
    <mergeCell ref="B8:B10"/>
    <mergeCell ref="C8:G8"/>
    <mergeCell ref="H8:I8"/>
    <mergeCell ref="J8:J10"/>
    <mergeCell ref="K8:K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workbookViewId="0" topLeftCell="F19">
      <selection activeCell="F34" sqref="F34:N42"/>
    </sheetView>
  </sheetViews>
  <sheetFormatPr defaultColWidth="9.140625" defaultRowHeight="12.75"/>
  <cols>
    <col min="1" max="1" width="32.421875" style="23" bestFit="1" customWidth="1"/>
    <col min="2" max="2" width="9.421875" style="23" customWidth="1"/>
    <col min="3" max="3" width="11.8515625" style="23" customWidth="1"/>
    <col min="4" max="4" width="11.421875" style="23" customWidth="1"/>
    <col min="5" max="5" width="8.71093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9.8515625" style="23" customWidth="1"/>
    <col min="10" max="10" width="9.140625" style="23" customWidth="1"/>
    <col min="11" max="11" width="8.00390625" style="23" customWidth="1"/>
    <col min="12" max="12" width="9.140625" style="23" customWidth="1"/>
    <col min="13" max="13" width="7.7109375" style="23" customWidth="1"/>
    <col min="14" max="14" width="6.8515625" style="23" customWidth="1"/>
    <col min="15" max="15" width="11.421875" style="23" customWidth="1"/>
    <col min="16" max="16" width="9.8515625" style="23" customWidth="1"/>
    <col min="17" max="16384" width="9.140625" style="23" customWidth="1"/>
  </cols>
  <sheetData>
    <row r="1" spans="13:15" ht="12.75">
      <c r="M1" s="310" t="s">
        <v>212</v>
      </c>
      <c r="N1" s="310"/>
      <c r="O1" s="310"/>
    </row>
    <row r="3" spans="1:16" ht="15">
      <c r="A3" s="102"/>
      <c r="B3" s="103"/>
      <c r="C3" s="103"/>
      <c r="D3" s="103"/>
      <c r="E3" s="103"/>
      <c r="F3" s="103"/>
      <c r="G3" s="104" t="s">
        <v>213</v>
      </c>
      <c r="H3" s="28"/>
      <c r="I3" s="103"/>
      <c r="J3" s="103"/>
      <c r="K3" s="103"/>
      <c r="L3" s="103"/>
      <c r="M3" s="103"/>
      <c r="N3" s="103"/>
      <c r="O3" s="103"/>
      <c r="P3" s="103"/>
    </row>
    <row r="4" spans="1:16" ht="14.25">
      <c r="A4" s="105"/>
      <c r="B4" s="105"/>
      <c r="C4" s="105"/>
      <c r="D4" s="105"/>
      <c r="E4" s="105"/>
      <c r="F4" s="311" t="s">
        <v>214</v>
      </c>
      <c r="G4" s="311"/>
      <c r="H4" s="311"/>
      <c r="I4" s="105"/>
      <c r="J4" s="105"/>
      <c r="K4" s="106"/>
      <c r="L4" s="106"/>
      <c r="M4" s="106"/>
      <c r="N4" s="106"/>
      <c r="O4" s="106"/>
      <c r="P4" s="106"/>
    </row>
    <row r="5" spans="1:16" ht="1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06"/>
      <c r="M5" s="106"/>
      <c r="N5" s="106"/>
      <c r="O5" s="106"/>
      <c r="P5" s="106"/>
    </row>
    <row r="6" spans="1:16" ht="16.5" customHeight="1">
      <c r="A6" s="179" t="s">
        <v>334</v>
      </c>
      <c r="B6" s="18"/>
      <c r="C6" s="18"/>
      <c r="D6" s="18"/>
      <c r="E6" s="18"/>
      <c r="F6" s="107"/>
      <c r="G6" s="107"/>
      <c r="H6" s="107"/>
      <c r="I6" s="107"/>
      <c r="J6" s="107"/>
      <c r="K6" s="108"/>
      <c r="L6" s="322" t="s">
        <v>347</v>
      </c>
      <c r="M6" s="322"/>
      <c r="N6" s="322"/>
      <c r="O6" s="322"/>
      <c r="P6" s="18"/>
    </row>
    <row r="7" spans="1:16" ht="15">
      <c r="A7" s="233" t="s">
        <v>488</v>
      </c>
      <c r="B7" s="180"/>
      <c r="C7" s="180"/>
      <c r="D7" s="18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58"/>
      <c r="P7" s="58"/>
    </row>
    <row r="8" spans="1:16" ht="12.75">
      <c r="A8" s="11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1"/>
      <c r="P8" s="112" t="s">
        <v>70</v>
      </c>
    </row>
    <row r="9" spans="1:16" s="114" customFormat="1" ht="39" customHeight="1">
      <c r="A9" s="312" t="s">
        <v>178</v>
      </c>
      <c r="B9" s="113" t="s">
        <v>215</v>
      </c>
      <c r="C9" s="113"/>
      <c r="D9" s="113"/>
      <c r="E9" s="113"/>
      <c r="F9" s="113" t="s">
        <v>216</v>
      </c>
      <c r="G9" s="113"/>
      <c r="H9" s="312" t="s">
        <v>217</v>
      </c>
      <c r="I9" s="113" t="s">
        <v>218</v>
      </c>
      <c r="J9" s="113"/>
      <c r="K9" s="113"/>
      <c r="L9" s="113"/>
      <c r="M9" s="113" t="s">
        <v>216</v>
      </c>
      <c r="N9" s="113"/>
      <c r="O9" s="312" t="s">
        <v>219</v>
      </c>
      <c r="P9" s="312" t="s">
        <v>220</v>
      </c>
    </row>
    <row r="10" spans="1:16" s="114" customFormat="1" ht="51">
      <c r="A10" s="313"/>
      <c r="B10" s="115" t="s">
        <v>221</v>
      </c>
      <c r="C10" s="115" t="s">
        <v>222</v>
      </c>
      <c r="D10" s="115" t="s">
        <v>223</v>
      </c>
      <c r="E10" s="115" t="s">
        <v>224</v>
      </c>
      <c r="F10" s="115" t="s">
        <v>195</v>
      </c>
      <c r="G10" s="115" t="s">
        <v>196</v>
      </c>
      <c r="H10" s="313"/>
      <c r="I10" s="115" t="s">
        <v>221</v>
      </c>
      <c r="J10" s="115" t="s">
        <v>225</v>
      </c>
      <c r="K10" s="115" t="s">
        <v>226</v>
      </c>
      <c r="L10" s="115" t="s">
        <v>227</v>
      </c>
      <c r="M10" s="115" t="s">
        <v>195</v>
      </c>
      <c r="N10" s="115" t="s">
        <v>196</v>
      </c>
      <c r="O10" s="313"/>
      <c r="P10" s="313"/>
    </row>
    <row r="11" spans="1:16" s="114" customFormat="1" ht="12.75">
      <c r="A11" s="116" t="s">
        <v>6</v>
      </c>
      <c r="B11" s="115">
        <v>1</v>
      </c>
      <c r="C11" s="115">
        <v>2</v>
      </c>
      <c r="D11" s="115">
        <v>3</v>
      </c>
      <c r="E11" s="115">
        <v>4</v>
      </c>
      <c r="F11" s="115">
        <v>5</v>
      </c>
      <c r="G11" s="115">
        <v>6</v>
      </c>
      <c r="H11" s="115">
        <v>7</v>
      </c>
      <c r="I11" s="115">
        <v>8</v>
      </c>
      <c r="J11" s="115">
        <v>9</v>
      </c>
      <c r="K11" s="115">
        <v>10</v>
      </c>
      <c r="L11" s="115">
        <v>11</v>
      </c>
      <c r="M11" s="115">
        <v>12</v>
      </c>
      <c r="N11" s="115">
        <v>13</v>
      </c>
      <c r="O11" s="115">
        <v>14</v>
      </c>
      <c r="P11" s="115">
        <v>15</v>
      </c>
    </row>
    <row r="12" spans="1:49" ht="25.5">
      <c r="A12" s="117" t="s">
        <v>228</v>
      </c>
      <c r="B12" s="118"/>
      <c r="C12" s="118"/>
      <c r="D12" s="118"/>
      <c r="E12" s="119"/>
      <c r="F12" s="120"/>
      <c r="G12" s="120"/>
      <c r="H12" s="119"/>
      <c r="I12" s="120"/>
      <c r="J12" s="120"/>
      <c r="K12" s="120"/>
      <c r="L12" s="119"/>
      <c r="M12" s="120"/>
      <c r="N12" s="120"/>
      <c r="O12" s="119"/>
      <c r="P12" s="119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</row>
    <row r="13" spans="1:49" ht="12.75">
      <c r="A13" s="122" t="s">
        <v>31</v>
      </c>
      <c r="B13" s="123"/>
      <c r="C13" s="123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</row>
    <row r="14" spans="1:49" ht="25.5">
      <c r="A14" s="126" t="s">
        <v>229</v>
      </c>
      <c r="B14" s="127"/>
      <c r="C14" s="127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</row>
    <row r="15" spans="1:49" ht="12.75">
      <c r="A15" s="126" t="s">
        <v>230</v>
      </c>
      <c r="B15" s="129"/>
      <c r="C15" s="129"/>
      <c r="D15" s="129"/>
      <c r="E15" s="128"/>
      <c r="F15" s="130"/>
      <c r="G15" s="130"/>
      <c r="H15" s="128"/>
      <c r="I15" s="130"/>
      <c r="J15" s="130"/>
      <c r="K15" s="130"/>
      <c r="L15" s="128"/>
      <c r="M15" s="130"/>
      <c r="N15" s="130"/>
      <c r="O15" s="128"/>
      <c r="P15" s="128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</row>
    <row r="16" spans="1:49" ht="12.75">
      <c r="A16" s="131" t="s">
        <v>231</v>
      </c>
      <c r="B16" s="129"/>
      <c r="C16" s="129"/>
      <c r="D16" s="129"/>
      <c r="E16" s="128"/>
      <c r="F16" s="130"/>
      <c r="G16" s="130"/>
      <c r="H16" s="128"/>
      <c r="I16" s="130"/>
      <c r="J16" s="130"/>
      <c r="K16" s="130"/>
      <c r="L16" s="128"/>
      <c r="M16" s="130"/>
      <c r="N16" s="130"/>
      <c r="O16" s="128"/>
      <c r="P16" s="128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</row>
    <row r="17" spans="1:49" ht="12.75">
      <c r="A17" s="126" t="s">
        <v>232</v>
      </c>
      <c r="B17" s="129"/>
      <c r="C17" s="129"/>
      <c r="D17" s="129"/>
      <c r="E17" s="128"/>
      <c r="F17" s="130"/>
      <c r="G17" s="130"/>
      <c r="H17" s="128"/>
      <c r="I17" s="130"/>
      <c r="J17" s="130"/>
      <c r="K17" s="130"/>
      <c r="L17" s="128"/>
      <c r="M17" s="130"/>
      <c r="N17" s="130"/>
      <c r="O17" s="128"/>
      <c r="P17" s="128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</row>
    <row r="18" spans="1:49" ht="16.5" customHeight="1">
      <c r="A18" s="122" t="s">
        <v>22</v>
      </c>
      <c r="B18" s="129"/>
      <c r="C18" s="129"/>
      <c r="D18" s="129"/>
      <c r="E18" s="128"/>
      <c r="F18" s="130"/>
      <c r="G18" s="130"/>
      <c r="H18" s="128"/>
      <c r="I18" s="130"/>
      <c r="J18" s="130"/>
      <c r="K18" s="130"/>
      <c r="L18" s="128"/>
      <c r="M18" s="130"/>
      <c r="N18" s="130"/>
      <c r="O18" s="128"/>
      <c r="P18" s="128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</row>
    <row r="19" spans="1:49" ht="12.75">
      <c r="A19" s="132" t="s">
        <v>233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</row>
    <row r="20" spans="1:49" s="137" customFormat="1" ht="46.5" customHeight="1">
      <c r="A20" s="133" t="s">
        <v>490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</row>
    <row r="21" spans="1:49" s="137" customFormat="1" ht="12.75">
      <c r="A21" s="138" t="s">
        <v>234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</row>
    <row r="22" spans="1:49" s="137" customFormat="1" ht="12.75">
      <c r="A22" s="138" t="s">
        <v>235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</row>
    <row r="23" spans="1:49" s="137" customFormat="1" ht="12.75">
      <c r="A23" s="138" t="s">
        <v>236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</row>
    <row r="24" spans="1:49" s="137" customFormat="1" ht="12.75">
      <c r="A24" s="138" t="s">
        <v>147</v>
      </c>
      <c r="B24" s="130"/>
      <c r="C24" s="130"/>
      <c r="D24" s="130"/>
      <c r="E24" s="134"/>
      <c r="F24" s="130"/>
      <c r="G24" s="130"/>
      <c r="H24" s="134"/>
      <c r="I24" s="130"/>
      <c r="J24" s="130"/>
      <c r="K24" s="130"/>
      <c r="L24" s="134"/>
      <c r="M24" s="130"/>
      <c r="N24" s="130"/>
      <c r="O24" s="134"/>
      <c r="P24" s="134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</row>
    <row r="25" spans="1:49" s="137" customFormat="1" ht="12.75">
      <c r="A25" s="132" t="s">
        <v>237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</row>
    <row r="26" spans="1:49" s="137" customFormat="1" ht="31.5" customHeight="1">
      <c r="A26" s="133" t="s">
        <v>238</v>
      </c>
      <c r="B26" s="130"/>
      <c r="C26" s="130"/>
      <c r="D26" s="130"/>
      <c r="E26" s="134"/>
      <c r="F26" s="130"/>
      <c r="G26" s="130"/>
      <c r="H26" s="134"/>
      <c r="I26" s="130"/>
      <c r="J26" s="130"/>
      <c r="K26" s="130"/>
      <c r="L26" s="134"/>
      <c r="M26" s="130"/>
      <c r="N26" s="130"/>
      <c r="O26" s="134"/>
      <c r="P26" s="134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</row>
    <row r="27" spans="1:49" s="137" customFormat="1" ht="12.75">
      <c r="A27" s="138"/>
      <c r="B27" s="130"/>
      <c r="C27" s="130"/>
      <c r="D27" s="130"/>
      <c r="E27" s="134"/>
      <c r="F27" s="130"/>
      <c r="G27" s="130"/>
      <c r="H27" s="134"/>
      <c r="I27" s="130"/>
      <c r="J27" s="130"/>
      <c r="K27" s="130"/>
      <c r="L27" s="134"/>
      <c r="M27" s="130"/>
      <c r="N27" s="130"/>
      <c r="O27" s="134"/>
      <c r="P27" s="134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</row>
    <row r="28" spans="1:49" ht="12.75">
      <c r="A28" s="139" t="s">
        <v>239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1:49" ht="12">
      <c r="A29" s="140"/>
      <c r="B29" s="141"/>
      <c r="C29" s="141"/>
      <c r="D29" s="14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1:49" ht="12.75">
      <c r="A30" s="9" t="s">
        <v>489</v>
      </c>
      <c r="B30" s="141"/>
      <c r="C30" s="14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1:49" ht="12.75">
      <c r="A31" s="9"/>
      <c r="B31" s="141"/>
      <c r="C31" s="141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1:49" ht="12.75">
      <c r="A32" s="9"/>
      <c r="B32" s="141"/>
      <c r="C32" s="141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</row>
    <row r="33" spans="1:49" ht="12.75">
      <c r="A33" s="9"/>
      <c r="B33" s="141"/>
      <c r="C33" s="141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</row>
    <row r="34" spans="2:49" s="147" customFormat="1" ht="12.75">
      <c r="B34" s="143"/>
      <c r="C34" s="143"/>
      <c r="D34" s="143"/>
      <c r="E34" s="165"/>
      <c r="F34" s="165" t="s">
        <v>293</v>
      </c>
      <c r="G34" s="158"/>
      <c r="H34" s="144"/>
      <c r="I34" s="144"/>
      <c r="J34" s="144"/>
      <c r="K34" s="144"/>
      <c r="L34" s="304" t="s">
        <v>537</v>
      </c>
      <c r="M34" s="185"/>
      <c r="N34" s="8"/>
      <c r="O34" s="145"/>
      <c r="P34" s="145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</row>
    <row r="35" spans="1:49" ht="12.75">
      <c r="A35" s="106"/>
      <c r="B35" s="148"/>
      <c r="C35" s="148"/>
      <c r="D35" s="148"/>
      <c r="E35" s="70"/>
      <c r="F35" s="70"/>
      <c r="G35" s="70"/>
      <c r="H35" s="149"/>
      <c r="I35" s="149"/>
      <c r="J35" s="149"/>
      <c r="K35" s="149"/>
      <c r="L35" s="9"/>
      <c r="M35" s="9"/>
      <c r="N35" s="8"/>
      <c r="O35" s="149"/>
      <c r="P35" s="149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</row>
    <row r="36" spans="1:49" ht="12">
      <c r="A36" s="150"/>
      <c r="B36" s="148"/>
      <c r="C36" s="148"/>
      <c r="D36" s="148"/>
      <c r="E36" s="70"/>
      <c r="F36" s="70"/>
      <c r="G36" s="70" t="s">
        <v>449</v>
      </c>
      <c r="H36" s="149"/>
      <c r="I36" s="149"/>
      <c r="J36" s="149"/>
      <c r="K36" s="149"/>
      <c r="L36" s="305"/>
      <c r="M36" s="164"/>
      <c r="N36" s="305" t="s">
        <v>538</v>
      </c>
      <c r="O36" s="149"/>
      <c r="P36" s="149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</row>
    <row r="37" spans="1:49" ht="12.75">
      <c r="A37" s="140"/>
      <c r="B37" s="148"/>
      <c r="C37" s="148"/>
      <c r="D37" s="148"/>
      <c r="E37" s="149"/>
      <c r="F37" s="149"/>
      <c r="G37" s="149"/>
      <c r="H37" s="149"/>
      <c r="I37" s="149"/>
      <c r="J37" s="149"/>
      <c r="K37" s="149"/>
      <c r="L37" s="9"/>
      <c r="M37" s="9"/>
      <c r="N37" s="22"/>
      <c r="O37" s="149"/>
      <c r="P37" s="149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</row>
    <row r="38" spans="1:49" ht="12.75">
      <c r="A38" s="106"/>
      <c r="B38" s="148"/>
      <c r="C38" s="148"/>
      <c r="D38" s="148"/>
      <c r="E38" s="149"/>
      <c r="F38" s="149"/>
      <c r="G38" s="149"/>
      <c r="H38" s="149"/>
      <c r="I38" s="149"/>
      <c r="J38" s="149"/>
      <c r="K38" s="149"/>
      <c r="L38" s="164"/>
      <c r="M38" s="9"/>
      <c r="N38" s="22"/>
      <c r="O38" s="149"/>
      <c r="P38" s="149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</row>
    <row r="39" spans="1:49" ht="12.75">
      <c r="A39" s="106"/>
      <c r="B39" s="148"/>
      <c r="C39" s="148"/>
      <c r="D39" s="148"/>
      <c r="E39" s="149"/>
      <c r="F39" s="149"/>
      <c r="G39" s="149"/>
      <c r="H39" s="149"/>
      <c r="I39" s="149"/>
      <c r="J39" s="149"/>
      <c r="K39" s="149"/>
      <c r="L39" s="304" t="s">
        <v>539</v>
      </c>
      <c r="M39" s="304"/>
      <c r="N39" s="22"/>
      <c r="O39" s="149"/>
      <c r="P39" s="149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</row>
    <row r="40" spans="1:49" ht="12.75">
      <c r="A40" s="106"/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8"/>
      <c r="M40" s="8"/>
      <c r="N40" s="22"/>
      <c r="O40" s="149"/>
      <c r="P40" s="149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</row>
    <row r="41" spans="2:49" ht="12">
      <c r="B41" s="151"/>
      <c r="C41" s="151"/>
      <c r="D41" s="151"/>
      <c r="E41" s="121"/>
      <c r="F41" s="121"/>
      <c r="G41" s="121"/>
      <c r="H41" s="121"/>
      <c r="I41" s="121"/>
      <c r="J41" s="121"/>
      <c r="K41" s="121"/>
      <c r="L41" s="305"/>
      <c r="M41" s="164"/>
      <c r="N41" s="305" t="s">
        <v>540</v>
      </c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</row>
    <row r="42" spans="2:49" ht="12">
      <c r="B42" s="151"/>
      <c r="C42" s="151"/>
      <c r="D42" s="15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</row>
    <row r="43" spans="2:49" ht="12">
      <c r="B43" s="151"/>
      <c r="C43" s="151"/>
      <c r="D43" s="15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</row>
    <row r="44" spans="2:49" ht="12">
      <c r="B44" s="151"/>
      <c r="C44" s="151"/>
      <c r="D44" s="15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</row>
    <row r="45" spans="2:49" ht="12">
      <c r="B45" s="151"/>
      <c r="C45" s="151"/>
      <c r="D45" s="15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</row>
    <row r="46" spans="2:49" ht="12">
      <c r="B46" s="151"/>
      <c r="C46" s="151"/>
      <c r="D46" s="15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</row>
    <row r="47" spans="2:49" ht="12">
      <c r="B47" s="151"/>
      <c r="C47" s="151"/>
      <c r="D47" s="15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</row>
    <row r="48" spans="2:49" ht="12">
      <c r="B48" s="151"/>
      <c r="C48" s="151"/>
      <c r="D48" s="15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</row>
    <row r="49" spans="2:49" ht="12">
      <c r="B49" s="151"/>
      <c r="C49" s="151"/>
      <c r="D49" s="15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</row>
    <row r="50" spans="2:49" ht="12">
      <c r="B50" s="151"/>
      <c r="C50" s="151"/>
      <c r="D50" s="15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</row>
    <row r="51" spans="2:49" ht="12">
      <c r="B51" s="151"/>
      <c r="C51" s="151"/>
      <c r="D51" s="15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</row>
    <row r="52" spans="2:49" ht="12">
      <c r="B52" s="151"/>
      <c r="C52" s="151"/>
      <c r="D52" s="15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</row>
    <row r="53" spans="2:49" ht="12">
      <c r="B53" s="151"/>
      <c r="C53" s="151"/>
      <c r="D53" s="15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</row>
    <row r="54" spans="2:49" ht="12">
      <c r="B54" s="151"/>
      <c r="C54" s="151"/>
      <c r="D54" s="15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</row>
    <row r="55" spans="2:49" ht="12">
      <c r="B55" s="151"/>
      <c r="C55" s="151"/>
      <c r="D55" s="15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</row>
    <row r="56" spans="2:49" ht="12">
      <c r="B56" s="151"/>
      <c r="C56" s="151"/>
      <c r="D56" s="15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</row>
    <row r="57" spans="2:49" ht="12">
      <c r="B57" s="151"/>
      <c r="C57" s="151"/>
      <c r="D57" s="15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</row>
    <row r="58" spans="2:49" ht="12">
      <c r="B58" s="121"/>
      <c r="C58" s="151"/>
      <c r="D58" s="15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</row>
    <row r="59" spans="2:49" ht="12">
      <c r="B59" s="121"/>
      <c r="C59" s="151"/>
      <c r="D59" s="15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</row>
    <row r="60" spans="2:49" ht="12">
      <c r="B60" s="121"/>
      <c r="C60" s="151"/>
      <c r="D60" s="15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</row>
    <row r="61" spans="2:49" ht="12">
      <c r="B61" s="121"/>
      <c r="C61" s="151"/>
      <c r="D61" s="15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</row>
    <row r="62" spans="3:4" ht="12">
      <c r="C62" s="152"/>
      <c r="D62" s="152"/>
    </row>
    <row r="63" spans="3:4" ht="12">
      <c r="C63" s="152"/>
      <c r="D63" s="152"/>
    </row>
    <row r="64" spans="3:4" ht="12">
      <c r="C64" s="152"/>
      <c r="D64" s="152"/>
    </row>
    <row r="65" spans="3:4" ht="12">
      <c r="C65" s="152"/>
      <c r="D65" s="152"/>
    </row>
    <row r="66" spans="3:4" ht="12">
      <c r="C66" s="152"/>
      <c r="D66" s="152"/>
    </row>
    <row r="67" spans="3:4" ht="12">
      <c r="C67" s="152"/>
      <c r="D67" s="152"/>
    </row>
    <row r="68" spans="3:4" ht="12">
      <c r="C68" s="152"/>
      <c r="D68" s="152"/>
    </row>
    <row r="69" spans="3:4" ht="12">
      <c r="C69" s="152"/>
      <c r="D69" s="152"/>
    </row>
    <row r="70" spans="3:4" ht="12">
      <c r="C70" s="152"/>
      <c r="D70" s="152"/>
    </row>
    <row r="71" spans="3:4" ht="12">
      <c r="C71" s="152"/>
      <c r="D71" s="152"/>
    </row>
    <row r="72" spans="3:4" ht="12">
      <c r="C72" s="152"/>
      <c r="D72" s="152"/>
    </row>
    <row r="73" spans="3:4" ht="12">
      <c r="C73" s="152"/>
      <c r="D73" s="152"/>
    </row>
    <row r="74" spans="3:4" ht="12">
      <c r="C74" s="152"/>
      <c r="D74" s="152"/>
    </row>
    <row r="75" spans="3:4" ht="12">
      <c r="C75" s="152"/>
      <c r="D75" s="152"/>
    </row>
    <row r="76" spans="3:4" ht="12">
      <c r="C76" s="152"/>
      <c r="D76" s="152"/>
    </row>
    <row r="77" spans="3:4" ht="12">
      <c r="C77" s="152"/>
      <c r="D77" s="152"/>
    </row>
    <row r="78" spans="3:4" ht="12">
      <c r="C78" s="152"/>
      <c r="D78" s="152"/>
    </row>
    <row r="79" spans="3:4" ht="12">
      <c r="C79" s="152"/>
      <c r="D79" s="152"/>
    </row>
    <row r="80" spans="3:4" ht="12">
      <c r="C80" s="152"/>
      <c r="D80" s="152"/>
    </row>
    <row r="81" spans="3:4" ht="12">
      <c r="C81" s="152"/>
      <c r="D81" s="152"/>
    </row>
    <row r="82" spans="3:4" ht="12">
      <c r="C82" s="152"/>
      <c r="D82" s="152"/>
    </row>
    <row r="83" spans="3:4" ht="12">
      <c r="C83" s="152"/>
      <c r="D83" s="152"/>
    </row>
    <row r="84" spans="3:4" ht="12">
      <c r="C84" s="152"/>
      <c r="D84" s="152"/>
    </row>
    <row r="85" spans="3:4" ht="12">
      <c r="C85" s="152"/>
      <c r="D85" s="152"/>
    </row>
    <row r="86" spans="3:4" ht="12">
      <c r="C86" s="152"/>
      <c r="D86" s="152"/>
    </row>
    <row r="87" spans="3:4" ht="12">
      <c r="C87" s="152"/>
      <c r="D87" s="152"/>
    </row>
    <row r="88" spans="3:4" ht="12">
      <c r="C88" s="152"/>
      <c r="D88" s="152"/>
    </row>
    <row r="89" spans="3:4" ht="12">
      <c r="C89" s="152"/>
      <c r="D89" s="152"/>
    </row>
    <row r="90" spans="3:4" ht="12">
      <c r="C90" s="152"/>
      <c r="D90" s="152"/>
    </row>
    <row r="91" spans="3:4" ht="12">
      <c r="C91" s="152"/>
      <c r="D91" s="152"/>
    </row>
    <row r="92" spans="3:4" ht="12">
      <c r="C92" s="152"/>
      <c r="D92" s="152"/>
    </row>
    <row r="93" spans="3:4" ht="12">
      <c r="C93" s="152"/>
      <c r="D93" s="152"/>
    </row>
    <row r="94" spans="3:4" ht="12">
      <c r="C94" s="152"/>
      <c r="D94" s="152"/>
    </row>
    <row r="95" spans="3:4" ht="12">
      <c r="C95" s="152"/>
      <c r="D95" s="152"/>
    </row>
    <row r="96" spans="3:4" ht="12">
      <c r="C96" s="152"/>
      <c r="D96" s="152"/>
    </row>
    <row r="97" spans="3:4" ht="12">
      <c r="C97" s="152"/>
      <c r="D97" s="152"/>
    </row>
    <row r="98" spans="3:4" ht="12">
      <c r="C98" s="152"/>
      <c r="D98" s="152"/>
    </row>
    <row r="99" spans="3:4" ht="12">
      <c r="C99" s="152"/>
      <c r="D99" s="152"/>
    </row>
    <row r="100" spans="3:4" ht="12">
      <c r="C100" s="152"/>
      <c r="D100" s="152"/>
    </row>
    <row r="101" spans="3:4" ht="12">
      <c r="C101" s="152"/>
      <c r="D101" s="152"/>
    </row>
    <row r="102" spans="3:4" ht="12">
      <c r="C102" s="152"/>
      <c r="D102" s="152"/>
    </row>
    <row r="103" spans="3:4" ht="12">
      <c r="C103" s="152"/>
      <c r="D103" s="152"/>
    </row>
    <row r="104" spans="3:4" ht="12">
      <c r="C104" s="152"/>
      <c r="D104" s="152"/>
    </row>
    <row r="105" spans="3:4" ht="12">
      <c r="C105" s="152"/>
      <c r="D105" s="152"/>
    </row>
    <row r="106" spans="3:4" ht="12">
      <c r="C106" s="152"/>
      <c r="D106" s="152"/>
    </row>
    <row r="107" spans="3:4" ht="12">
      <c r="C107" s="152"/>
      <c r="D107" s="152"/>
    </row>
    <row r="108" spans="3:4" ht="12">
      <c r="C108" s="152"/>
      <c r="D108" s="152"/>
    </row>
    <row r="109" spans="3:4" ht="12">
      <c r="C109" s="152"/>
      <c r="D109" s="152"/>
    </row>
    <row r="110" spans="3:4" ht="12">
      <c r="C110" s="152"/>
      <c r="D110" s="152"/>
    </row>
    <row r="111" spans="3:4" ht="12">
      <c r="C111" s="152"/>
      <c r="D111" s="152"/>
    </row>
    <row r="112" spans="3:4" ht="12">
      <c r="C112" s="152"/>
      <c r="D112" s="152"/>
    </row>
    <row r="113" spans="3:4" ht="12">
      <c r="C113" s="152"/>
      <c r="D113" s="152"/>
    </row>
    <row r="114" spans="3:4" ht="12">
      <c r="C114" s="152"/>
      <c r="D114" s="152"/>
    </row>
    <row r="115" spans="3:4" ht="12">
      <c r="C115" s="152"/>
      <c r="D115" s="152"/>
    </row>
    <row r="116" spans="3:4" ht="12">
      <c r="C116" s="152"/>
      <c r="D116" s="152"/>
    </row>
    <row r="117" spans="3:4" ht="12">
      <c r="C117" s="152"/>
      <c r="D117" s="152"/>
    </row>
    <row r="118" spans="3:4" ht="12">
      <c r="C118" s="152"/>
      <c r="D118" s="152"/>
    </row>
    <row r="119" spans="3:4" ht="12">
      <c r="C119" s="152"/>
      <c r="D119" s="152"/>
    </row>
    <row r="120" spans="3:4" ht="12">
      <c r="C120" s="152"/>
      <c r="D120" s="152"/>
    </row>
    <row r="121" spans="3:4" ht="12">
      <c r="C121" s="152"/>
      <c r="D121" s="152"/>
    </row>
    <row r="122" spans="3:4" ht="12">
      <c r="C122" s="152"/>
      <c r="D122" s="152"/>
    </row>
    <row r="123" spans="3:4" ht="12">
      <c r="C123" s="152"/>
      <c r="D123" s="152"/>
    </row>
    <row r="124" spans="3:4" ht="12">
      <c r="C124" s="152"/>
      <c r="D124" s="152"/>
    </row>
    <row r="125" spans="3:4" ht="12">
      <c r="C125" s="152"/>
      <c r="D125" s="152"/>
    </row>
    <row r="126" spans="3:4" ht="12">
      <c r="C126" s="152"/>
      <c r="D126" s="152"/>
    </row>
    <row r="127" spans="3:4" ht="12">
      <c r="C127" s="152"/>
      <c r="D127" s="152"/>
    </row>
    <row r="128" spans="3:4" ht="12">
      <c r="C128" s="152"/>
      <c r="D128" s="152"/>
    </row>
    <row r="129" spans="3:4" ht="12">
      <c r="C129" s="152"/>
      <c r="D129" s="152"/>
    </row>
    <row r="130" spans="3:4" ht="12">
      <c r="C130" s="152"/>
      <c r="D130" s="152"/>
    </row>
    <row r="131" spans="3:4" ht="12">
      <c r="C131" s="152"/>
      <c r="D131" s="152"/>
    </row>
    <row r="132" spans="3:4" ht="12">
      <c r="C132" s="152"/>
      <c r="D132" s="152"/>
    </row>
    <row r="133" spans="3:4" ht="12">
      <c r="C133" s="152"/>
      <c r="D133" s="152"/>
    </row>
    <row r="134" spans="3:4" ht="12">
      <c r="C134" s="152"/>
      <c r="D134" s="152"/>
    </row>
    <row r="135" spans="3:4" ht="12">
      <c r="C135" s="152"/>
      <c r="D135" s="152"/>
    </row>
    <row r="136" spans="3:4" ht="12">
      <c r="C136" s="152"/>
      <c r="D136" s="152"/>
    </row>
    <row r="137" spans="3:4" ht="12">
      <c r="C137" s="152"/>
      <c r="D137" s="152"/>
    </row>
    <row r="138" spans="3:4" ht="12">
      <c r="C138" s="152"/>
      <c r="D138" s="152"/>
    </row>
    <row r="139" spans="3:4" ht="12">
      <c r="C139" s="152"/>
      <c r="D139" s="152"/>
    </row>
    <row r="140" spans="3:4" ht="12">
      <c r="C140" s="152"/>
      <c r="D140" s="152"/>
    </row>
    <row r="141" spans="3:4" ht="12">
      <c r="C141" s="152"/>
      <c r="D141" s="152"/>
    </row>
    <row r="142" spans="3:4" ht="12">
      <c r="C142" s="152"/>
      <c r="D142" s="152"/>
    </row>
    <row r="143" spans="3:4" ht="12">
      <c r="C143" s="152"/>
      <c r="D143" s="152"/>
    </row>
    <row r="144" spans="3:4" ht="12">
      <c r="C144" s="152"/>
      <c r="D144" s="152"/>
    </row>
    <row r="145" spans="3:4" ht="12">
      <c r="C145" s="152"/>
      <c r="D145" s="152"/>
    </row>
    <row r="146" spans="3:4" ht="12">
      <c r="C146" s="152"/>
      <c r="D146" s="152"/>
    </row>
    <row r="147" spans="3:4" ht="12">
      <c r="C147" s="152"/>
      <c r="D147" s="152"/>
    </row>
    <row r="148" spans="3:4" ht="12">
      <c r="C148" s="152"/>
      <c r="D148" s="152"/>
    </row>
    <row r="149" spans="3:4" ht="12">
      <c r="C149" s="152"/>
      <c r="D149" s="152"/>
    </row>
    <row r="150" spans="3:4" ht="12">
      <c r="C150" s="152"/>
      <c r="D150" s="152"/>
    </row>
    <row r="151" spans="3:4" ht="12">
      <c r="C151" s="152"/>
      <c r="D151" s="152"/>
    </row>
    <row r="152" spans="3:4" ht="12">
      <c r="C152" s="152"/>
      <c r="D152" s="152"/>
    </row>
    <row r="153" spans="3:4" ht="12">
      <c r="C153" s="152"/>
      <c r="D153" s="152"/>
    </row>
    <row r="154" spans="3:4" ht="12">
      <c r="C154" s="152"/>
      <c r="D154" s="152"/>
    </row>
    <row r="155" spans="3:4" ht="12">
      <c r="C155" s="152"/>
      <c r="D155" s="152"/>
    </row>
    <row r="156" spans="3:4" ht="12">
      <c r="C156" s="152"/>
      <c r="D156" s="152"/>
    </row>
    <row r="157" spans="3:4" ht="12">
      <c r="C157" s="152"/>
      <c r="D157" s="152"/>
    </row>
    <row r="158" spans="3:4" ht="12">
      <c r="C158" s="152"/>
      <c r="D158" s="152"/>
    </row>
    <row r="159" spans="3:4" ht="12">
      <c r="C159" s="152"/>
      <c r="D159" s="152"/>
    </row>
    <row r="160" spans="3:4" ht="12">
      <c r="C160" s="152"/>
      <c r="D160" s="152"/>
    </row>
    <row r="161" spans="3:4" ht="12">
      <c r="C161" s="152"/>
      <c r="D161" s="152"/>
    </row>
    <row r="162" spans="3:4" ht="12">
      <c r="C162" s="152"/>
      <c r="D162" s="152"/>
    </row>
    <row r="163" spans="3:4" ht="12">
      <c r="C163" s="152"/>
      <c r="D163" s="152"/>
    </row>
    <row r="164" spans="3:4" ht="12">
      <c r="C164" s="152"/>
      <c r="D164" s="152"/>
    </row>
    <row r="165" spans="3:4" ht="12">
      <c r="C165" s="152"/>
      <c r="D165" s="152"/>
    </row>
    <row r="166" spans="3:4" ht="12">
      <c r="C166" s="152"/>
      <c r="D166" s="152"/>
    </row>
    <row r="167" spans="3:4" ht="12">
      <c r="C167" s="152"/>
      <c r="D167" s="152"/>
    </row>
    <row r="168" spans="3:4" ht="12">
      <c r="C168" s="152"/>
      <c r="D168" s="152"/>
    </row>
    <row r="169" spans="3:4" ht="12">
      <c r="C169" s="152"/>
      <c r="D169" s="152"/>
    </row>
    <row r="170" spans="3:4" ht="12">
      <c r="C170" s="152"/>
      <c r="D170" s="152"/>
    </row>
    <row r="171" spans="3:4" ht="12">
      <c r="C171" s="152"/>
      <c r="D171" s="152"/>
    </row>
    <row r="172" spans="3:4" ht="12">
      <c r="C172" s="152"/>
      <c r="D172" s="152"/>
    </row>
    <row r="173" spans="3:4" ht="12">
      <c r="C173" s="152"/>
      <c r="D173" s="152"/>
    </row>
    <row r="174" spans="3:4" ht="12">
      <c r="C174" s="152"/>
      <c r="D174" s="152"/>
    </row>
    <row r="175" spans="3:4" ht="12">
      <c r="C175" s="152"/>
      <c r="D175" s="152"/>
    </row>
    <row r="176" spans="3:4" ht="12">
      <c r="C176" s="152"/>
      <c r="D176" s="152"/>
    </row>
    <row r="177" spans="3:4" ht="12">
      <c r="C177" s="152"/>
      <c r="D177" s="152"/>
    </row>
    <row r="178" spans="3:4" ht="12">
      <c r="C178" s="152"/>
      <c r="D178" s="152"/>
    </row>
    <row r="179" spans="3:4" ht="12">
      <c r="C179" s="152"/>
      <c r="D179" s="152"/>
    </row>
    <row r="180" spans="3:4" ht="12">
      <c r="C180" s="152"/>
      <c r="D180" s="152"/>
    </row>
    <row r="181" spans="3:4" ht="12">
      <c r="C181" s="152"/>
      <c r="D181" s="152"/>
    </row>
    <row r="182" spans="3:4" ht="12">
      <c r="C182" s="152"/>
      <c r="D182" s="152"/>
    </row>
    <row r="183" spans="3:4" ht="12">
      <c r="C183" s="152"/>
      <c r="D183" s="152"/>
    </row>
    <row r="184" spans="3:4" ht="12">
      <c r="C184" s="152"/>
      <c r="D184" s="152"/>
    </row>
    <row r="185" spans="3:4" ht="12">
      <c r="C185" s="152"/>
      <c r="D185" s="152"/>
    </row>
    <row r="186" spans="3:4" ht="12">
      <c r="C186" s="152"/>
      <c r="D186" s="152"/>
    </row>
    <row r="187" spans="3:4" ht="12">
      <c r="C187" s="152"/>
      <c r="D187" s="152"/>
    </row>
    <row r="188" spans="3:4" ht="12">
      <c r="C188" s="152"/>
      <c r="D188" s="152"/>
    </row>
    <row r="189" spans="3:4" ht="12">
      <c r="C189" s="152"/>
      <c r="D189" s="152"/>
    </row>
    <row r="190" spans="3:4" ht="12">
      <c r="C190" s="152"/>
      <c r="D190" s="152"/>
    </row>
    <row r="191" spans="3:4" ht="12">
      <c r="C191" s="152"/>
      <c r="D191" s="152"/>
    </row>
    <row r="192" spans="3:4" ht="12">
      <c r="C192" s="152"/>
      <c r="D192" s="152"/>
    </row>
    <row r="193" spans="3:4" ht="12">
      <c r="C193" s="152"/>
      <c r="D193" s="152"/>
    </row>
    <row r="194" spans="3:4" ht="12">
      <c r="C194" s="152"/>
      <c r="D194" s="152"/>
    </row>
    <row r="195" spans="3:4" ht="12">
      <c r="C195" s="152"/>
      <c r="D195" s="152"/>
    </row>
    <row r="196" spans="3:4" ht="12">
      <c r="C196" s="152"/>
      <c r="D196" s="152"/>
    </row>
    <row r="197" spans="3:4" ht="12">
      <c r="C197" s="152"/>
      <c r="D197" s="152"/>
    </row>
    <row r="198" spans="3:4" ht="12">
      <c r="C198" s="152"/>
      <c r="D198" s="152"/>
    </row>
    <row r="199" spans="3:4" ht="12">
      <c r="C199" s="152"/>
      <c r="D199" s="152"/>
    </row>
    <row r="200" spans="3:4" ht="12">
      <c r="C200" s="152"/>
      <c r="D200" s="152"/>
    </row>
    <row r="201" spans="3:4" ht="12">
      <c r="C201" s="152"/>
      <c r="D201" s="152"/>
    </row>
    <row r="202" spans="3:4" ht="12">
      <c r="C202" s="152"/>
      <c r="D202" s="152"/>
    </row>
    <row r="203" spans="3:4" ht="12">
      <c r="C203" s="152"/>
      <c r="D203" s="152"/>
    </row>
    <row r="204" spans="3:4" ht="12">
      <c r="C204" s="152"/>
      <c r="D204" s="152"/>
    </row>
    <row r="205" spans="3:4" ht="12">
      <c r="C205" s="152"/>
      <c r="D205" s="152"/>
    </row>
    <row r="206" spans="3:4" ht="12">
      <c r="C206" s="152"/>
      <c r="D206" s="152"/>
    </row>
    <row r="207" spans="3:4" ht="12">
      <c r="C207" s="152"/>
      <c r="D207" s="152"/>
    </row>
    <row r="208" spans="3:4" ht="12">
      <c r="C208" s="152"/>
      <c r="D208" s="152"/>
    </row>
    <row r="209" spans="3:4" ht="12">
      <c r="C209" s="152"/>
      <c r="D209" s="152"/>
    </row>
    <row r="210" spans="3:4" ht="12">
      <c r="C210" s="152"/>
      <c r="D210" s="152"/>
    </row>
    <row r="211" spans="3:4" ht="12">
      <c r="C211" s="152"/>
      <c r="D211" s="152"/>
    </row>
    <row r="212" spans="3:4" ht="12">
      <c r="C212" s="152"/>
      <c r="D212" s="152"/>
    </row>
    <row r="213" spans="3:4" ht="12">
      <c r="C213" s="152"/>
      <c r="D213" s="152"/>
    </row>
    <row r="214" spans="3:4" ht="12">
      <c r="C214" s="152"/>
      <c r="D214" s="152"/>
    </row>
    <row r="215" spans="3:4" ht="12">
      <c r="C215" s="152"/>
      <c r="D215" s="152"/>
    </row>
    <row r="216" spans="3:4" ht="12">
      <c r="C216" s="152"/>
      <c r="D216" s="152"/>
    </row>
    <row r="217" spans="3:4" ht="12">
      <c r="C217" s="152"/>
      <c r="D217" s="152"/>
    </row>
    <row r="218" spans="3:4" ht="12">
      <c r="C218" s="152"/>
      <c r="D218" s="152"/>
    </row>
    <row r="219" spans="3:4" ht="12">
      <c r="C219" s="152"/>
      <c r="D219" s="152"/>
    </row>
    <row r="220" spans="3:4" ht="12">
      <c r="C220" s="152"/>
      <c r="D220" s="152"/>
    </row>
    <row r="221" spans="3:4" ht="12">
      <c r="C221" s="152"/>
      <c r="D221" s="152"/>
    </row>
    <row r="222" spans="3:4" ht="12">
      <c r="C222" s="152"/>
      <c r="D222" s="152"/>
    </row>
  </sheetData>
  <mergeCells count="7">
    <mergeCell ref="M1:O1"/>
    <mergeCell ref="F4:H4"/>
    <mergeCell ref="P9:P10"/>
    <mergeCell ref="A9:A10"/>
    <mergeCell ref="H9:H10"/>
    <mergeCell ref="O9:O10"/>
    <mergeCell ref="L6:O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1.3385826771653544" right="0.2362204724409449" top="0.5118110236220472" bottom="0.6692913385826772" header="0.15748031496062992" footer="0.1968503937007874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37">
      <selection activeCell="E60" sqref="E60"/>
    </sheetView>
  </sheetViews>
  <sheetFormatPr defaultColWidth="9.140625" defaultRowHeight="12.75"/>
  <cols>
    <col min="1" max="1" width="25.00390625" style="8" customWidth="1"/>
    <col min="2" max="2" width="12.42187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62.00390625" style="8" customWidth="1"/>
    <col min="11" max="16384" width="9.140625" style="8" customWidth="1"/>
  </cols>
  <sheetData>
    <row r="1" spans="1:7" s="34" customFormat="1" ht="12.75">
      <c r="A1" s="8"/>
      <c r="B1" s="8"/>
      <c r="C1" s="8"/>
      <c r="D1" s="8"/>
      <c r="E1" s="310" t="s">
        <v>348</v>
      </c>
      <c r="F1" s="310"/>
      <c r="G1" s="310"/>
    </row>
    <row r="3" spans="1:5" ht="15" customHeight="1">
      <c r="A3" s="314" t="s">
        <v>71</v>
      </c>
      <c r="B3" s="314"/>
      <c r="C3" s="314"/>
      <c r="D3" s="314"/>
      <c r="E3" s="18"/>
    </row>
    <row r="4" spans="1:5" ht="14.25">
      <c r="A4" s="315" t="s">
        <v>72</v>
      </c>
      <c r="B4" s="315"/>
      <c r="C4" s="315"/>
      <c r="D4" s="315"/>
      <c r="E4" s="18"/>
    </row>
    <row r="5" spans="1:5" ht="12.75">
      <c r="A5" s="18"/>
      <c r="B5" s="316"/>
      <c r="C5" s="317"/>
      <c r="D5" s="317"/>
      <c r="E5" s="18"/>
    </row>
    <row r="6" spans="1:7" ht="13.5">
      <c r="A6" s="179" t="s">
        <v>334</v>
      </c>
      <c r="B6" s="35"/>
      <c r="C6" s="35"/>
      <c r="D6" s="322" t="s">
        <v>347</v>
      </c>
      <c r="E6" s="322"/>
      <c r="F6" s="322"/>
      <c r="G6" s="322"/>
    </row>
    <row r="7" ht="12.75">
      <c r="A7" s="233" t="s">
        <v>488</v>
      </c>
    </row>
    <row r="8" ht="12.75">
      <c r="B8" s="36" t="s">
        <v>73</v>
      </c>
    </row>
    <row r="9" spans="1:6" ht="13.5" customHeight="1">
      <c r="A9" s="37" t="s">
        <v>74</v>
      </c>
      <c r="B9" s="39"/>
      <c r="F9" s="40" t="s">
        <v>70</v>
      </c>
    </row>
    <row r="10" spans="1:6" ht="13.5" customHeight="1">
      <c r="A10" s="333" t="s">
        <v>75</v>
      </c>
      <c r="B10" s="333" t="s">
        <v>76</v>
      </c>
      <c r="C10" s="318" t="s">
        <v>77</v>
      </c>
      <c r="D10" s="319"/>
      <c r="E10" s="319"/>
      <c r="F10" s="319"/>
    </row>
    <row r="11" spans="1:6" ht="25.5">
      <c r="A11" s="333"/>
      <c r="B11" s="333"/>
      <c r="C11" s="12" t="s">
        <v>78</v>
      </c>
      <c r="D11" s="12" t="s">
        <v>79</v>
      </c>
      <c r="E11" s="41" t="s">
        <v>80</v>
      </c>
      <c r="F11" s="41" t="s">
        <v>81</v>
      </c>
    </row>
    <row r="12" spans="1:6" s="43" customFormat="1" ht="12.75">
      <c r="A12" s="42" t="s">
        <v>6</v>
      </c>
      <c r="B12" s="41">
        <v>1</v>
      </c>
      <c r="C12" s="41">
        <v>2</v>
      </c>
      <c r="D12" s="41">
        <v>3</v>
      </c>
      <c r="E12" s="42">
        <v>4</v>
      </c>
      <c r="F12" s="42">
        <v>5</v>
      </c>
    </row>
    <row r="13" spans="1:6" ht="12.75">
      <c r="A13" s="44" t="s">
        <v>82</v>
      </c>
      <c r="B13" s="45" t="s">
        <v>73</v>
      </c>
      <c r="C13" s="45" t="s">
        <v>73</v>
      </c>
      <c r="D13" s="45" t="s">
        <v>73</v>
      </c>
      <c r="E13" s="10"/>
      <c r="F13" s="10"/>
    </row>
    <row r="14" spans="1:6" ht="25.5">
      <c r="A14" s="45" t="s">
        <v>83</v>
      </c>
      <c r="B14" s="45" t="s">
        <v>73</v>
      </c>
      <c r="C14" s="45" t="s">
        <v>73</v>
      </c>
      <c r="D14" s="45" t="s">
        <v>73</v>
      </c>
      <c r="E14" s="10"/>
      <c r="F14" s="10"/>
    </row>
    <row r="15" spans="1:6" ht="25.5">
      <c r="A15" s="45" t="s">
        <v>84</v>
      </c>
      <c r="B15" s="32" t="s">
        <v>73</v>
      </c>
      <c r="C15" s="32" t="s">
        <v>73</v>
      </c>
      <c r="D15" s="32" t="s">
        <v>73</v>
      </c>
      <c r="E15" s="195"/>
      <c r="F15" s="195"/>
    </row>
    <row r="16" spans="1:6" ht="25.5">
      <c r="A16" s="46" t="s">
        <v>85</v>
      </c>
      <c r="B16" s="32" t="s">
        <v>73</v>
      </c>
      <c r="C16" s="32" t="s">
        <v>73</v>
      </c>
      <c r="D16" s="32" t="s">
        <v>73</v>
      </c>
      <c r="E16" s="195"/>
      <c r="F16" s="195"/>
    </row>
    <row r="17" spans="1:6" ht="12.75">
      <c r="A17" s="45" t="s">
        <v>86</v>
      </c>
      <c r="B17" s="32" t="s">
        <v>73</v>
      </c>
      <c r="C17" s="32" t="s">
        <v>73</v>
      </c>
      <c r="D17" s="32" t="s">
        <v>73</v>
      </c>
      <c r="E17" s="195"/>
      <c r="F17" s="195"/>
    </row>
    <row r="18" spans="1:6" ht="12.75">
      <c r="A18" s="45" t="s">
        <v>87</v>
      </c>
      <c r="B18" s="32" t="s">
        <v>73</v>
      </c>
      <c r="C18" s="32" t="s">
        <v>73</v>
      </c>
      <c r="D18" s="32" t="s">
        <v>73</v>
      </c>
      <c r="E18" s="195"/>
      <c r="F18" s="195"/>
    </row>
    <row r="19" spans="1:10" ht="25.5">
      <c r="A19" s="45" t="s">
        <v>88</v>
      </c>
      <c r="B19" s="194">
        <v>1553003</v>
      </c>
      <c r="C19" s="194">
        <f>B19</f>
        <v>1553003</v>
      </c>
      <c r="D19" s="221"/>
      <c r="E19" s="222"/>
      <c r="F19" s="195"/>
      <c r="J19" s="220"/>
    </row>
    <row r="20" spans="1:7" ht="12.75">
      <c r="A20" s="45" t="s">
        <v>89</v>
      </c>
      <c r="B20" s="194">
        <v>99275</v>
      </c>
      <c r="C20" s="194">
        <v>49815</v>
      </c>
      <c r="D20" s="194">
        <v>33138</v>
      </c>
      <c r="E20" s="210">
        <v>16322</v>
      </c>
      <c r="F20" s="205"/>
      <c r="G20" s="187"/>
    </row>
    <row r="21" spans="1:10" ht="25.5">
      <c r="A21" s="45" t="s">
        <v>90</v>
      </c>
      <c r="B21" s="181" t="s">
        <v>73</v>
      </c>
      <c r="C21" s="181" t="s">
        <v>73</v>
      </c>
      <c r="D21" s="181" t="s">
        <v>73</v>
      </c>
      <c r="E21" s="196"/>
      <c r="F21" s="195"/>
      <c r="J21" s="220"/>
    </row>
    <row r="22" spans="1:6" ht="12.75">
      <c r="A22" s="45" t="s">
        <v>91</v>
      </c>
      <c r="B22" s="181" t="s">
        <v>73</v>
      </c>
      <c r="C22" s="181" t="s">
        <v>73</v>
      </c>
      <c r="D22" s="181" t="s">
        <v>73</v>
      </c>
      <c r="E22" s="196"/>
      <c r="F22" s="195"/>
    </row>
    <row r="23" spans="1:6" ht="12.75">
      <c r="A23" s="45" t="s">
        <v>92</v>
      </c>
      <c r="B23" s="181" t="s">
        <v>73</v>
      </c>
      <c r="C23" s="181" t="s">
        <v>73</v>
      </c>
      <c r="D23" s="181" t="s">
        <v>73</v>
      </c>
      <c r="E23" s="196"/>
      <c r="F23" s="195"/>
    </row>
    <row r="24" spans="1:6" ht="25.5">
      <c r="A24" s="45" t="s">
        <v>93</v>
      </c>
      <c r="B24" s="181" t="s">
        <v>73</v>
      </c>
      <c r="C24" s="181" t="s">
        <v>73</v>
      </c>
      <c r="D24" s="181" t="s">
        <v>73</v>
      </c>
      <c r="E24" s="196"/>
      <c r="F24" s="195"/>
    </row>
    <row r="25" spans="1:6" ht="12.75">
      <c r="A25" s="46" t="s">
        <v>94</v>
      </c>
      <c r="B25" s="181" t="s">
        <v>73</v>
      </c>
      <c r="C25" s="181" t="s">
        <v>73</v>
      </c>
      <c r="D25" s="181" t="s">
        <v>73</v>
      </c>
      <c r="E25" s="196"/>
      <c r="F25" s="195"/>
    </row>
    <row r="26" spans="1:6" ht="25.5">
      <c r="A26" s="46" t="s">
        <v>95</v>
      </c>
      <c r="B26" s="181" t="s">
        <v>73</v>
      </c>
      <c r="C26" s="181" t="s">
        <v>73</v>
      </c>
      <c r="D26" s="181" t="s">
        <v>73</v>
      </c>
      <c r="E26" s="196"/>
      <c r="F26" s="195"/>
    </row>
    <row r="27" spans="1:6" ht="12.75">
      <c r="A27" s="46" t="s">
        <v>96</v>
      </c>
      <c r="B27" s="181" t="s">
        <v>73</v>
      </c>
      <c r="C27" s="181" t="s">
        <v>73</v>
      </c>
      <c r="D27" s="181" t="s">
        <v>73</v>
      </c>
      <c r="E27" s="196"/>
      <c r="F27" s="195"/>
    </row>
    <row r="28" spans="1:6" ht="12.75">
      <c r="A28" s="46" t="s">
        <v>20</v>
      </c>
      <c r="B28" s="181" t="s">
        <v>73</v>
      </c>
      <c r="C28" s="181" t="s">
        <v>73</v>
      </c>
      <c r="D28" s="181" t="s">
        <v>73</v>
      </c>
      <c r="E28" s="196"/>
      <c r="F28" s="195"/>
    </row>
    <row r="29" spans="1:6" ht="12.75">
      <c r="A29" s="44" t="s">
        <v>97</v>
      </c>
      <c r="B29" s="197">
        <f>SUM(B14:B24)</f>
        <v>1652278</v>
      </c>
      <c r="C29" s="197">
        <f>SUM(C14:C24)</f>
        <v>1602818</v>
      </c>
      <c r="D29" s="197">
        <f>SUM(D14:D24)</f>
        <v>33138</v>
      </c>
      <c r="E29" s="197">
        <f>SUM(E19:E28)</f>
        <v>16322</v>
      </c>
      <c r="F29" s="195"/>
    </row>
    <row r="30" spans="1:6" ht="12.75">
      <c r="A30" s="47"/>
      <c r="B30" s="36"/>
      <c r="C30" s="36"/>
      <c r="D30" s="36"/>
      <c r="E30" s="39"/>
      <c r="F30" s="39"/>
    </row>
    <row r="31" spans="1:7" ht="12.75">
      <c r="A31" s="37" t="s">
        <v>98</v>
      </c>
      <c r="G31" s="48" t="s">
        <v>99</v>
      </c>
    </row>
    <row r="32" spans="1:7" ht="18.75" customHeight="1">
      <c r="A32" s="333" t="s">
        <v>75</v>
      </c>
      <c r="B32" s="333" t="s">
        <v>100</v>
      </c>
      <c r="C32" s="333" t="s">
        <v>101</v>
      </c>
      <c r="D32" s="333"/>
      <c r="E32" s="333"/>
      <c r="F32" s="333"/>
      <c r="G32" s="333" t="s">
        <v>102</v>
      </c>
    </row>
    <row r="33" spans="1:7" ht="9.75" customHeight="1">
      <c r="A33" s="333"/>
      <c r="B33" s="333"/>
      <c r="C33" s="333"/>
      <c r="D33" s="333"/>
      <c r="E33" s="333"/>
      <c r="F33" s="333"/>
      <c r="G33" s="333"/>
    </row>
    <row r="34" spans="1:7" ht="27" customHeight="1">
      <c r="A34" s="333"/>
      <c r="B34" s="333"/>
      <c r="C34" s="30" t="s">
        <v>78</v>
      </c>
      <c r="D34" s="30" t="s">
        <v>103</v>
      </c>
      <c r="E34" s="30" t="s">
        <v>104</v>
      </c>
      <c r="F34" s="30" t="s">
        <v>105</v>
      </c>
      <c r="G34" s="333"/>
    </row>
    <row r="35" spans="1:7" s="31" customFormat="1" ht="12.75">
      <c r="A35" s="41" t="s">
        <v>6</v>
      </c>
      <c r="B35" s="41">
        <v>1</v>
      </c>
      <c r="C35" s="49">
        <v>2</v>
      </c>
      <c r="D35" s="49">
        <v>3</v>
      </c>
      <c r="E35" s="41">
        <v>4</v>
      </c>
      <c r="F35" s="41">
        <v>5</v>
      </c>
      <c r="G35" s="50">
        <v>6</v>
      </c>
    </row>
    <row r="36" spans="1:7" s="35" customFormat="1" ht="25.5">
      <c r="A36" s="44" t="s">
        <v>106</v>
      </c>
      <c r="B36" s="44" t="s">
        <v>73</v>
      </c>
      <c r="C36" s="44" t="s">
        <v>73</v>
      </c>
      <c r="D36" s="44" t="s">
        <v>73</v>
      </c>
      <c r="E36" s="44" t="s">
        <v>73</v>
      </c>
      <c r="F36" s="12"/>
      <c r="G36" s="12"/>
    </row>
    <row r="37" spans="1:7" ht="12.75">
      <c r="A37" s="46" t="s">
        <v>107</v>
      </c>
      <c r="B37" s="45"/>
      <c r="C37" s="45"/>
      <c r="D37" s="45"/>
      <c r="E37" s="45"/>
      <c r="F37" s="10"/>
      <c r="G37" s="10"/>
    </row>
    <row r="38" spans="1:7" ht="25.5">
      <c r="A38" s="45" t="s">
        <v>108</v>
      </c>
      <c r="B38" s="45" t="s">
        <v>73</v>
      </c>
      <c r="C38" s="45" t="s">
        <v>73</v>
      </c>
      <c r="D38" s="45" t="s">
        <v>73</v>
      </c>
      <c r="E38" s="45" t="s">
        <v>73</v>
      </c>
      <c r="F38" s="10"/>
      <c r="G38" s="10"/>
    </row>
    <row r="39" spans="1:7" ht="12.75">
      <c r="A39" s="46" t="s">
        <v>109</v>
      </c>
      <c r="B39" s="45" t="s">
        <v>73</v>
      </c>
      <c r="C39" s="45" t="s">
        <v>73</v>
      </c>
      <c r="D39" s="45" t="s">
        <v>73</v>
      </c>
      <c r="E39" s="45" t="s">
        <v>73</v>
      </c>
      <c r="F39" s="10"/>
      <c r="G39" s="10"/>
    </row>
    <row r="40" spans="1:7" ht="25.5">
      <c r="A40" s="45" t="s">
        <v>62</v>
      </c>
      <c r="B40" s="45" t="s">
        <v>73</v>
      </c>
      <c r="C40" s="45" t="s">
        <v>73</v>
      </c>
      <c r="D40" s="45" t="s">
        <v>73</v>
      </c>
      <c r="E40" s="45" t="s">
        <v>73</v>
      </c>
      <c r="F40" s="10"/>
      <c r="G40" s="10"/>
    </row>
    <row r="41" spans="1:7" ht="27" customHeight="1">
      <c r="A41" s="46" t="s">
        <v>110</v>
      </c>
      <c r="B41" s="181"/>
      <c r="C41" s="181"/>
      <c r="D41" s="32" t="s">
        <v>73</v>
      </c>
      <c r="E41" s="32" t="s">
        <v>73</v>
      </c>
      <c r="F41" s="195"/>
      <c r="G41" s="181"/>
    </row>
    <row r="42" spans="1:7" ht="12.75">
      <c r="A42" s="45" t="s">
        <v>111</v>
      </c>
      <c r="B42" s="32" t="s">
        <v>73</v>
      </c>
      <c r="C42" s="32" t="s">
        <v>73</v>
      </c>
      <c r="D42" s="32" t="s">
        <v>73</v>
      </c>
      <c r="E42" s="32" t="s">
        <v>73</v>
      </c>
      <c r="F42" s="195"/>
      <c r="G42" s="195"/>
    </row>
    <row r="43" spans="1:7" ht="25.5">
      <c r="A43" s="45" t="s">
        <v>112</v>
      </c>
      <c r="B43" s="181"/>
      <c r="C43" s="194"/>
      <c r="D43" s="181" t="s">
        <v>73</v>
      </c>
      <c r="E43" s="181" t="s">
        <v>73</v>
      </c>
      <c r="F43" s="181"/>
      <c r="G43" s="181"/>
    </row>
    <row r="44" spans="1:7" ht="12.75">
      <c r="A44" s="45" t="s">
        <v>91</v>
      </c>
      <c r="B44" s="181"/>
      <c r="C44" s="194"/>
      <c r="D44" s="181" t="s">
        <v>73</v>
      </c>
      <c r="E44" s="181" t="s">
        <v>73</v>
      </c>
      <c r="F44" s="181"/>
      <c r="G44" s="181"/>
    </row>
    <row r="45" spans="1:7" ht="12.75">
      <c r="A45" s="45" t="s">
        <v>113</v>
      </c>
      <c r="B45" s="45" t="s">
        <v>73</v>
      </c>
      <c r="C45" s="45" t="s">
        <v>73</v>
      </c>
      <c r="D45" s="45" t="s">
        <v>73</v>
      </c>
      <c r="E45" s="45" t="s">
        <v>73</v>
      </c>
      <c r="F45" s="10"/>
      <c r="G45" s="10"/>
    </row>
    <row r="46" spans="1:7" ht="12.75">
      <c r="A46" s="36"/>
      <c r="B46" s="36"/>
      <c r="C46" s="36"/>
      <c r="D46" s="36"/>
      <c r="E46" s="36"/>
      <c r="F46" s="39"/>
      <c r="G46" s="39"/>
    </row>
    <row r="47" spans="1:7" ht="12.75">
      <c r="A47" s="36"/>
      <c r="B47" s="36"/>
      <c r="C47" s="36"/>
      <c r="D47" s="36"/>
      <c r="E47" s="36"/>
      <c r="F47" s="39"/>
      <c r="G47" s="39"/>
    </row>
    <row r="48" spans="1:7" s="35" customFormat="1" ht="12.75">
      <c r="A48" s="41" t="s">
        <v>6</v>
      </c>
      <c r="B48" s="41">
        <v>1</v>
      </c>
      <c r="C48" s="49">
        <v>2</v>
      </c>
      <c r="D48" s="49">
        <v>3</v>
      </c>
      <c r="E48" s="41">
        <v>4</v>
      </c>
      <c r="F48" s="41">
        <v>5</v>
      </c>
      <c r="G48" s="51">
        <v>6</v>
      </c>
    </row>
    <row r="49" spans="1:7" ht="25.5">
      <c r="A49" s="45" t="s">
        <v>114</v>
      </c>
      <c r="B49" s="45" t="s">
        <v>73</v>
      </c>
      <c r="C49" s="45" t="s">
        <v>73</v>
      </c>
      <c r="D49" s="45" t="s">
        <v>73</v>
      </c>
      <c r="E49" s="45" t="s">
        <v>73</v>
      </c>
      <c r="F49" s="10"/>
      <c r="G49" s="10"/>
    </row>
    <row r="50" spans="1:7" ht="25.5">
      <c r="A50" s="45" t="s">
        <v>115</v>
      </c>
      <c r="B50" s="32"/>
      <c r="C50" s="32"/>
      <c r="D50" s="32"/>
      <c r="E50" s="32"/>
      <c r="F50" s="195"/>
      <c r="G50" s="195"/>
    </row>
    <row r="51" spans="1:7" ht="25.5">
      <c r="A51" s="45" t="s">
        <v>116</v>
      </c>
      <c r="B51" s="181">
        <v>237269</v>
      </c>
      <c r="C51" s="181">
        <f>B51</f>
        <v>237269</v>
      </c>
      <c r="D51" s="181"/>
      <c r="E51" s="181"/>
      <c r="F51" s="181"/>
      <c r="G51" s="181">
        <f>C51</f>
        <v>237269</v>
      </c>
    </row>
    <row r="52" spans="1:7" ht="25.5">
      <c r="A52" s="45" t="s">
        <v>117</v>
      </c>
      <c r="B52" s="181">
        <v>390</v>
      </c>
      <c r="C52" s="181">
        <f>B52</f>
        <v>390</v>
      </c>
      <c r="D52" s="181"/>
      <c r="E52" s="181"/>
      <c r="F52" s="181"/>
      <c r="G52" s="181">
        <f>C52</f>
        <v>390</v>
      </c>
    </row>
    <row r="53" spans="1:7" ht="25.5">
      <c r="A53" s="45" t="s">
        <v>118</v>
      </c>
      <c r="B53" s="181">
        <v>450150</v>
      </c>
      <c r="C53" s="194">
        <f>B53</f>
        <v>450150</v>
      </c>
      <c r="D53" s="181" t="s">
        <v>73</v>
      </c>
      <c r="E53" s="181" t="s">
        <v>73</v>
      </c>
      <c r="F53" s="196"/>
      <c r="G53" s="181">
        <f>C53</f>
        <v>450150</v>
      </c>
    </row>
    <row r="54" spans="1:7" ht="12.75">
      <c r="A54" s="45" t="s">
        <v>119</v>
      </c>
      <c r="B54" s="181" t="s">
        <v>73</v>
      </c>
      <c r="C54" s="181" t="s">
        <v>73</v>
      </c>
      <c r="D54" s="181" t="s">
        <v>73</v>
      </c>
      <c r="E54" s="181" t="s">
        <v>73</v>
      </c>
      <c r="F54" s="196"/>
      <c r="G54" s="196"/>
    </row>
    <row r="55" spans="1:7" ht="13.5" customHeight="1">
      <c r="A55" s="44" t="s">
        <v>120</v>
      </c>
      <c r="B55" s="197">
        <f>SUM(B37:B43,B49:B53)</f>
        <v>687809</v>
      </c>
      <c r="C55" s="197">
        <f>SUM(C37:C43,C49:C53)</f>
        <v>687809</v>
      </c>
      <c r="D55" s="181" t="s">
        <v>73</v>
      </c>
      <c r="E55" s="181" t="s">
        <v>73</v>
      </c>
      <c r="F55" s="196"/>
      <c r="G55" s="197">
        <f>SUM(G37:G43,G49:G53)</f>
        <v>687809</v>
      </c>
    </row>
    <row r="56" ht="12.75">
      <c r="A56" s="36"/>
    </row>
    <row r="57" ht="12.75">
      <c r="A57" s="36"/>
    </row>
    <row r="58" ht="12.75">
      <c r="A58" s="36"/>
    </row>
    <row r="59" spans="1:5" ht="13.5" customHeight="1">
      <c r="A59" s="37" t="s">
        <v>121</v>
      </c>
      <c r="B59" s="37"/>
      <c r="E59" s="52" t="s">
        <v>70</v>
      </c>
    </row>
    <row r="60" spans="1:5" s="53" customFormat="1" ht="35.25" customHeight="1">
      <c r="A60" s="30" t="s">
        <v>75</v>
      </c>
      <c r="B60" s="30" t="s">
        <v>122</v>
      </c>
      <c r="C60" s="30" t="s">
        <v>123</v>
      </c>
      <c r="D60" s="30" t="s">
        <v>124</v>
      </c>
      <c r="E60" s="30" t="s">
        <v>125</v>
      </c>
    </row>
    <row r="61" spans="1:6" s="31" customFormat="1" ht="12.75">
      <c r="A61" s="41" t="s">
        <v>6</v>
      </c>
      <c r="B61" s="41">
        <v>1</v>
      </c>
      <c r="C61" s="41">
        <v>2</v>
      </c>
      <c r="D61" s="41">
        <v>3</v>
      </c>
      <c r="E61" s="41">
        <v>4</v>
      </c>
      <c r="F61" s="35"/>
    </row>
    <row r="62" spans="1:5" ht="25.5">
      <c r="A62" s="45" t="s">
        <v>126</v>
      </c>
      <c r="B62" s="45" t="s">
        <v>73</v>
      </c>
      <c r="C62" s="45" t="s">
        <v>73</v>
      </c>
      <c r="D62" s="45" t="s">
        <v>73</v>
      </c>
      <c r="E62" s="45"/>
    </row>
    <row r="63" spans="1:5" ht="25.5">
      <c r="A63" s="45" t="s">
        <v>127</v>
      </c>
      <c r="B63" s="45" t="s">
        <v>73</v>
      </c>
      <c r="C63" s="45" t="s">
        <v>73</v>
      </c>
      <c r="D63" s="45" t="s">
        <v>73</v>
      </c>
      <c r="E63" s="45"/>
    </row>
    <row r="64" spans="1:5" ht="12.75">
      <c r="A64" s="45" t="s">
        <v>128</v>
      </c>
      <c r="B64" s="45" t="s">
        <v>73</v>
      </c>
      <c r="C64" s="45" t="s">
        <v>73</v>
      </c>
      <c r="D64" s="45" t="s">
        <v>73</v>
      </c>
      <c r="E64" s="45"/>
    </row>
    <row r="65" spans="1:6" ht="12.75">
      <c r="A65" s="44" t="s">
        <v>129</v>
      </c>
      <c r="B65" s="45" t="s">
        <v>73</v>
      </c>
      <c r="C65" s="45" t="s">
        <v>73</v>
      </c>
      <c r="D65" s="45" t="s">
        <v>73</v>
      </c>
      <c r="E65" s="45"/>
      <c r="F65" s="39"/>
    </row>
    <row r="66" spans="1:6" ht="27" customHeight="1">
      <c r="A66" s="306" t="s">
        <v>130</v>
      </c>
      <c r="B66" s="345"/>
      <c r="C66" s="345"/>
      <c r="D66" s="345"/>
      <c r="E66" s="345"/>
      <c r="F66" s="38"/>
    </row>
    <row r="68" ht="12.75">
      <c r="A68" s="9" t="s">
        <v>489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165" t="s">
        <v>293</v>
      </c>
      <c r="B72" s="158"/>
      <c r="D72" s="304" t="s">
        <v>537</v>
      </c>
      <c r="E72" s="185"/>
      <c r="H72" s="185"/>
    </row>
    <row r="73" spans="1:5" ht="12.75">
      <c r="A73" s="70"/>
      <c r="B73" s="70"/>
      <c r="D73" s="9"/>
      <c r="E73" s="9"/>
    </row>
    <row r="74" spans="1:6" ht="12.75">
      <c r="A74" s="305" t="s">
        <v>450</v>
      </c>
      <c r="B74" s="70"/>
      <c r="D74" s="305"/>
      <c r="E74" s="164"/>
      <c r="F74" s="305" t="s">
        <v>538</v>
      </c>
    </row>
    <row r="75" spans="4:6" ht="12.75">
      <c r="D75" s="9"/>
      <c r="E75" s="9"/>
      <c r="F75" s="22"/>
    </row>
    <row r="76" spans="4:6" ht="12.75">
      <c r="D76" s="164"/>
      <c r="E76" s="9"/>
      <c r="F76" s="22"/>
    </row>
    <row r="77" spans="4:6" ht="12.75">
      <c r="D77" s="304" t="s">
        <v>539</v>
      </c>
      <c r="E77" s="304"/>
      <c r="F77" s="22"/>
    </row>
    <row r="78" ht="12.75">
      <c r="F78" s="22"/>
    </row>
    <row r="79" spans="4:6" ht="12.75">
      <c r="D79" s="305"/>
      <c r="E79" s="164"/>
      <c r="F79" s="305" t="s">
        <v>540</v>
      </c>
    </row>
  </sheetData>
  <mergeCells count="13">
    <mergeCell ref="A66:E66"/>
    <mergeCell ref="A32:A34"/>
    <mergeCell ref="B32:B34"/>
    <mergeCell ref="C32:F33"/>
    <mergeCell ref="G32:G34"/>
    <mergeCell ref="D6:G6"/>
    <mergeCell ref="A10:A11"/>
    <mergeCell ref="B10:B11"/>
    <mergeCell ref="C10:F10"/>
    <mergeCell ref="A3:D3"/>
    <mergeCell ref="A4:D4"/>
    <mergeCell ref="B5:D5"/>
    <mergeCell ref="E1:G1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6"/>
  <sheetViews>
    <sheetView workbookViewId="0" topLeftCell="A121">
      <selection activeCell="F143" sqref="F143"/>
    </sheetView>
  </sheetViews>
  <sheetFormatPr defaultColWidth="9.140625" defaultRowHeight="12.75"/>
  <cols>
    <col min="1" max="1" width="37.421875" style="22" customWidth="1"/>
    <col min="2" max="2" width="14.421875" style="22" bestFit="1" customWidth="1"/>
    <col min="3" max="3" width="10.57421875" style="22" bestFit="1" customWidth="1"/>
    <col min="4" max="5" width="6.421875" style="22" customWidth="1"/>
    <col min="6" max="6" width="19.7109375" style="22" customWidth="1"/>
    <col min="7" max="7" width="8.421875" style="22" customWidth="1"/>
    <col min="8" max="8" width="7.57421875" style="22" customWidth="1"/>
    <col min="9" max="9" width="10.57421875" style="22" customWidth="1"/>
    <col min="10" max="10" width="9.8515625" style="22" customWidth="1"/>
    <col min="11" max="12" width="9.57421875" style="229" customWidth="1"/>
    <col min="13" max="13" width="7.7109375" style="229" customWidth="1"/>
    <col min="14" max="14" width="9.421875" style="22" customWidth="1"/>
    <col min="15" max="15" width="10.00390625" style="271" customWidth="1"/>
    <col min="16" max="16" width="12.00390625" style="22" customWidth="1"/>
    <col min="17" max="16384" width="9.140625" style="22" customWidth="1"/>
  </cols>
  <sheetData>
    <row r="1" spans="3:16" ht="24.75" customHeight="1">
      <c r="C1" s="229"/>
      <c r="D1" s="229"/>
      <c r="E1" s="229"/>
      <c r="F1" s="229"/>
      <c r="G1" s="229"/>
      <c r="H1" s="229"/>
      <c r="I1" s="229"/>
      <c r="J1" s="229"/>
      <c r="M1" s="354" t="s">
        <v>240</v>
      </c>
      <c r="N1" s="355"/>
      <c r="O1" s="356"/>
      <c r="P1" s="357"/>
    </row>
    <row r="2" spans="3:16" ht="24.75" customHeight="1">
      <c r="C2" s="229"/>
      <c r="D2" s="229"/>
      <c r="E2" s="229"/>
      <c r="F2" s="229"/>
      <c r="G2" s="229"/>
      <c r="H2" s="229"/>
      <c r="I2" s="229"/>
      <c r="J2" s="229"/>
      <c r="O2" s="268"/>
      <c r="P2" s="230"/>
    </row>
    <row r="3" spans="1:15" s="229" customFormat="1" ht="14.25">
      <c r="A3" s="231"/>
      <c r="B3" s="231"/>
      <c r="C3" s="231"/>
      <c r="D3" s="231"/>
      <c r="E3" s="231"/>
      <c r="F3" s="226"/>
      <c r="G3" s="225"/>
      <c r="H3" s="226" t="s">
        <v>71</v>
      </c>
      <c r="I3" s="225"/>
      <c r="J3" s="225"/>
      <c r="K3" s="225"/>
      <c r="L3" s="225"/>
      <c r="M3" s="232"/>
      <c r="N3" s="232"/>
      <c r="O3" s="269"/>
    </row>
    <row r="4" spans="1:16" s="229" customFormat="1" ht="14.25">
      <c r="A4" s="227"/>
      <c r="B4" s="227"/>
      <c r="C4" s="227"/>
      <c r="D4" s="227"/>
      <c r="E4" s="227"/>
      <c r="F4" s="228"/>
      <c r="G4" s="358" t="s">
        <v>241</v>
      </c>
      <c r="H4" s="359"/>
      <c r="I4" s="359"/>
      <c r="J4" s="224"/>
      <c r="K4" s="224"/>
      <c r="L4" s="224"/>
      <c r="M4" s="224"/>
      <c r="N4" s="224"/>
      <c r="O4" s="270"/>
      <c r="P4" s="224"/>
    </row>
    <row r="5" spans="1:16" s="229" customFormat="1" ht="14.25">
      <c r="A5" s="231"/>
      <c r="B5" s="231"/>
      <c r="C5" s="231"/>
      <c r="D5" s="231"/>
      <c r="E5" s="231"/>
      <c r="F5" s="231"/>
      <c r="G5" s="231"/>
      <c r="H5" s="231"/>
      <c r="I5" s="231"/>
      <c r="J5" s="224"/>
      <c r="K5" s="224"/>
      <c r="L5" s="224"/>
      <c r="M5" s="224"/>
      <c r="N5" s="224"/>
      <c r="O5" s="270"/>
      <c r="P5" s="224"/>
    </row>
    <row r="6" spans="1:16" s="229" customFormat="1" ht="15">
      <c r="A6" s="233" t="s">
        <v>334</v>
      </c>
      <c r="B6" s="234"/>
      <c r="C6" s="224"/>
      <c r="D6" s="224"/>
      <c r="E6" s="224"/>
      <c r="F6" s="155"/>
      <c r="G6" s="235"/>
      <c r="H6" s="235"/>
      <c r="I6" s="235"/>
      <c r="J6" s="236"/>
      <c r="K6" s="156"/>
      <c r="L6" s="237"/>
      <c r="M6" s="351" t="s">
        <v>347</v>
      </c>
      <c r="N6" s="351"/>
      <c r="O6" s="351"/>
      <c r="P6" s="351"/>
    </row>
    <row r="7" spans="1:16" s="229" customFormat="1" ht="12.75">
      <c r="A7" s="233" t="s">
        <v>488</v>
      </c>
      <c r="B7" s="23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70"/>
      <c r="P7" s="224"/>
    </row>
    <row r="8" spans="1:16" s="229" customFormat="1" ht="12.75">
      <c r="A8" s="238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70"/>
      <c r="P8" s="224"/>
    </row>
    <row r="9" spans="1:16" ht="12.75">
      <c r="A9" s="239"/>
      <c r="B9" s="240"/>
      <c r="C9" s="241"/>
      <c r="D9" s="239"/>
      <c r="E9" s="239"/>
      <c r="F9" s="239"/>
      <c r="G9" s="239"/>
      <c r="H9" s="239"/>
      <c r="I9" s="242"/>
      <c r="J9" s="243" t="s">
        <v>73</v>
      </c>
      <c r="K9" s="243"/>
      <c r="L9" s="243"/>
      <c r="M9" s="243"/>
      <c r="N9" s="239"/>
      <c r="P9" s="244" t="s">
        <v>70</v>
      </c>
    </row>
    <row r="10" spans="1:16" s="245" customFormat="1" ht="26.25" customHeight="1">
      <c r="A10" s="346" t="s">
        <v>75</v>
      </c>
      <c r="B10" s="346" t="s">
        <v>242</v>
      </c>
      <c r="C10" s="346"/>
      <c r="D10" s="346"/>
      <c r="E10" s="346"/>
      <c r="F10" s="346"/>
      <c r="G10" s="346"/>
      <c r="H10" s="346"/>
      <c r="I10" s="346"/>
      <c r="J10" s="346" t="s">
        <v>243</v>
      </c>
      <c r="K10" s="346"/>
      <c r="L10" s="346"/>
      <c r="M10" s="346"/>
      <c r="N10" s="346"/>
      <c r="O10" s="346"/>
      <c r="P10" s="346" t="s">
        <v>244</v>
      </c>
    </row>
    <row r="11" spans="1:16" s="245" customFormat="1" ht="12.75" customHeight="1">
      <c r="A11" s="347"/>
      <c r="B11" s="346" t="s">
        <v>245</v>
      </c>
      <c r="C11" s="346" t="s">
        <v>246</v>
      </c>
      <c r="D11" s="346" t="s">
        <v>247</v>
      </c>
      <c r="E11" s="346" t="s">
        <v>248</v>
      </c>
      <c r="F11" s="346" t="s">
        <v>249</v>
      </c>
      <c r="G11" s="346" t="s">
        <v>250</v>
      </c>
      <c r="H11" s="346" t="s">
        <v>251</v>
      </c>
      <c r="I11" s="346" t="s">
        <v>252</v>
      </c>
      <c r="J11" s="346" t="s">
        <v>253</v>
      </c>
      <c r="K11" s="349" t="s">
        <v>254</v>
      </c>
      <c r="L11" s="349"/>
      <c r="M11" s="349"/>
      <c r="N11" s="349"/>
      <c r="O11" s="350" t="s">
        <v>255</v>
      </c>
      <c r="P11" s="346"/>
    </row>
    <row r="12" spans="1:16" s="245" customFormat="1" ht="25.5" customHeight="1">
      <c r="A12" s="347"/>
      <c r="B12" s="346"/>
      <c r="C12" s="346"/>
      <c r="D12" s="346"/>
      <c r="E12" s="346"/>
      <c r="F12" s="346"/>
      <c r="G12" s="346"/>
      <c r="H12" s="346"/>
      <c r="I12" s="346"/>
      <c r="J12" s="346"/>
      <c r="K12" s="346" t="s">
        <v>256</v>
      </c>
      <c r="L12" s="346"/>
      <c r="M12" s="346" t="s">
        <v>257</v>
      </c>
      <c r="N12" s="346"/>
      <c r="O12" s="350"/>
      <c r="P12" s="346"/>
    </row>
    <row r="13" spans="1:16" s="245" customFormat="1" ht="8.25" customHeight="1">
      <c r="A13" s="347"/>
      <c r="B13" s="346"/>
      <c r="C13" s="346"/>
      <c r="D13" s="346"/>
      <c r="E13" s="346"/>
      <c r="F13" s="346"/>
      <c r="G13" s="346"/>
      <c r="H13" s="346"/>
      <c r="I13" s="346"/>
      <c r="J13" s="346"/>
      <c r="K13" s="347"/>
      <c r="L13" s="347"/>
      <c r="M13" s="347"/>
      <c r="N13" s="347"/>
      <c r="O13" s="350"/>
      <c r="P13" s="346"/>
    </row>
    <row r="14" spans="1:16" s="245" customFormat="1" ht="25.5">
      <c r="A14" s="347"/>
      <c r="B14" s="346"/>
      <c r="C14" s="348"/>
      <c r="D14" s="348"/>
      <c r="E14" s="346"/>
      <c r="F14" s="348"/>
      <c r="G14" s="346"/>
      <c r="H14" s="346"/>
      <c r="I14" s="346"/>
      <c r="J14" s="348"/>
      <c r="K14" s="172" t="s">
        <v>195</v>
      </c>
      <c r="L14" s="172" t="s">
        <v>196</v>
      </c>
      <c r="M14" s="172" t="s">
        <v>195</v>
      </c>
      <c r="N14" s="172" t="s">
        <v>196</v>
      </c>
      <c r="O14" s="350"/>
      <c r="P14" s="346"/>
    </row>
    <row r="15" spans="1:16" s="246" customFormat="1" ht="17.25" customHeight="1">
      <c r="A15" s="159" t="s">
        <v>6</v>
      </c>
      <c r="B15" s="159">
        <v>1</v>
      </c>
      <c r="C15" s="159">
        <v>2</v>
      </c>
      <c r="D15" s="159">
        <v>3</v>
      </c>
      <c r="E15" s="159">
        <v>4</v>
      </c>
      <c r="F15" s="159">
        <v>5</v>
      </c>
      <c r="G15" s="159">
        <v>6</v>
      </c>
      <c r="H15" s="159">
        <v>7</v>
      </c>
      <c r="I15" s="159">
        <v>8</v>
      </c>
      <c r="J15" s="159">
        <v>10</v>
      </c>
      <c r="K15" s="159" t="s">
        <v>258</v>
      </c>
      <c r="L15" s="159" t="s">
        <v>259</v>
      </c>
      <c r="M15" s="159" t="s">
        <v>260</v>
      </c>
      <c r="N15" s="159" t="s">
        <v>261</v>
      </c>
      <c r="O15" s="272">
        <v>13</v>
      </c>
      <c r="P15" s="159">
        <v>14</v>
      </c>
    </row>
    <row r="16" spans="1:16" s="245" customFormat="1" ht="25.5" customHeight="1">
      <c r="A16" s="162" t="s">
        <v>262</v>
      </c>
      <c r="B16" s="163"/>
      <c r="C16" s="46" t="s">
        <v>73</v>
      </c>
      <c r="D16" s="46" t="s">
        <v>73</v>
      </c>
      <c r="E16" s="46"/>
      <c r="F16" s="46" t="s">
        <v>73</v>
      </c>
      <c r="G16" s="46"/>
      <c r="H16" s="46"/>
      <c r="I16" s="46"/>
      <c r="J16" s="46" t="s">
        <v>73</v>
      </c>
      <c r="K16" s="46" t="s">
        <v>73</v>
      </c>
      <c r="L16" s="46"/>
      <c r="M16" s="46"/>
      <c r="N16" s="46" t="s">
        <v>73</v>
      </c>
      <c r="O16" s="273" t="s">
        <v>73</v>
      </c>
      <c r="P16" s="218"/>
    </row>
    <row r="17" spans="1:16" s="245" customFormat="1" ht="21" customHeight="1">
      <c r="A17" s="46" t="s">
        <v>263</v>
      </c>
      <c r="B17" s="46"/>
      <c r="C17" s="46" t="s">
        <v>73</v>
      </c>
      <c r="D17" s="46" t="s">
        <v>73</v>
      </c>
      <c r="E17" s="46"/>
      <c r="F17" s="46" t="s">
        <v>73</v>
      </c>
      <c r="G17" s="46"/>
      <c r="H17" s="46"/>
      <c r="I17" s="46"/>
      <c r="J17" s="46" t="s">
        <v>73</v>
      </c>
      <c r="K17" s="46" t="s">
        <v>73</v>
      </c>
      <c r="L17" s="46"/>
      <c r="M17" s="46"/>
      <c r="N17" s="46" t="s">
        <v>73</v>
      </c>
      <c r="O17" s="273" t="s">
        <v>73</v>
      </c>
      <c r="P17" s="218"/>
    </row>
    <row r="18" spans="1:16" s="247" customFormat="1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274"/>
      <c r="P18" s="219"/>
    </row>
    <row r="19" spans="1:16" s="247" customFormat="1" ht="12.75">
      <c r="A19" s="161" t="s">
        <v>264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274"/>
      <c r="P19" s="219"/>
    </row>
    <row r="20" spans="1:16" s="245" customFormat="1" ht="12.75">
      <c r="A20" s="46" t="s">
        <v>265</v>
      </c>
      <c r="B20" s="46"/>
      <c r="C20" s="46" t="s">
        <v>73</v>
      </c>
      <c r="D20" s="46" t="s">
        <v>73</v>
      </c>
      <c r="E20" s="46"/>
      <c r="F20" s="46" t="s">
        <v>73</v>
      </c>
      <c r="G20" s="46"/>
      <c r="H20" s="46"/>
      <c r="I20" s="46"/>
      <c r="J20" s="46" t="s">
        <v>73</v>
      </c>
      <c r="K20" s="46" t="s">
        <v>73</v>
      </c>
      <c r="L20" s="46"/>
      <c r="M20" s="46"/>
      <c r="N20" s="46" t="s">
        <v>73</v>
      </c>
      <c r="O20" s="273" t="s">
        <v>73</v>
      </c>
      <c r="P20" s="218"/>
    </row>
    <row r="21" spans="1:16" s="247" customFormat="1" ht="12.75">
      <c r="A21" s="46" t="s">
        <v>266</v>
      </c>
      <c r="B21" s="46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274"/>
      <c r="P21" s="219"/>
    </row>
    <row r="22" spans="1:16" s="247" customFormat="1" ht="9.75" customHeight="1">
      <c r="A22" s="46"/>
      <c r="B22" s="46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274"/>
      <c r="P22" s="219"/>
    </row>
    <row r="23" spans="1:16" s="247" customFormat="1" ht="12.75">
      <c r="A23" s="46" t="s">
        <v>267</v>
      </c>
      <c r="B23" s="46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274"/>
      <c r="P23" s="219"/>
    </row>
    <row r="24" spans="1:16" s="247" customFormat="1" ht="9.75" customHeight="1">
      <c r="A24" s="46"/>
      <c r="B24" s="46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274"/>
      <c r="P24" s="219"/>
    </row>
    <row r="25" spans="1:16" s="247" customFormat="1" ht="12.75">
      <c r="A25" s="46" t="s">
        <v>268</v>
      </c>
      <c r="B25" s="46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274"/>
      <c r="P25" s="219"/>
    </row>
    <row r="26" spans="1:16" s="247" customFormat="1" ht="12.75">
      <c r="A26" s="46"/>
      <c r="B26" s="46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274"/>
      <c r="P26" s="219"/>
    </row>
    <row r="27" spans="1:16" s="247" customFormat="1" ht="12.75">
      <c r="A27" s="46" t="s">
        <v>269</v>
      </c>
      <c r="B27" s="46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274"/>
      <c r="P27" s="219"/>
    </row>
    <row r="28" spans="1:16" s="247" customFormat="1" ht="12.75">
      <c r="A28" s="46"/>
      <c r="B28" s="46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274"/>
      <c r="P28" s="219"/>
    </row>
    <row r="29" spans="1:16" s="247" customFormat="1" ht="12.75">
      <c r="A29" s="161" t="s">
        <v>270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274"/>
      <c r="P29" s="219"/>
    </row>
    <row r="30" spans="1:16" s="247" customFormat="1" ht="12.75">
      <c r="A30" s="46" t="s">
        <v>271</v>
      </c>
      <c r="B30" s="46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274"/>
      <c r="P30" s="219"/>
    </row>
    <row r="31" spans="1:16" s="247" customFormat="1" ht="12.75">
      <c r="A31" s="46"/>
      <c r="B31" s="46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274"/>
      <c r="P31" s="219"/>
    </row>
    <row r="32" spans="1:16" s="247" customFormat="1" ht="12.75">
      <c r="A32" s="161" t="s">
        <v>272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274"/>
      <c r="P32" s="219"/>
    </row>
    <row r="33" spans="1:16" s="245" customFormat="1" ht="25.5">
      <c r="A33" s="46" t="s">
        <v>273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73"/>
      <c r="P33" s="218"/>
    </row>
    <row r="34" spans="1:16" s="245" customFormat="1" ht="12.75">
      <c r="A34" s="163"/>
      <c r="B34" s="16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73"/>
      <c r="P34" s="218"/>
    </row>
    <row r="35" spans="1:17" s="245" customFormat="1" ht="12.75">
      <c r="A35" s="161" t="s">
        <v>274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73"/>
      <c r="P35" s="218"/>
      <c r="Q35" s="189"/>
    </row>
    <row r="36" spans="1:17" s="245" customFormat="1" ht="12.75">
      <c r="A36" s="161" t="s">
        <v>275</v>
      </c>
      <c r="B36" s="163"/>
      <c r="C36" s="46" t="s">
        <v>73</v>
      </c>
      <c r="D36" s="46" t="s">
        <v>73</v>
      </c>
      <c r="E36" s="46"/>
      <c r="F36" s="46" t="s">
        <v>73</v>
      </c>
      <c r="G36" s="46"/>
      <c r="H36" s="46"/>
      <c r="I36" s="46"/>
      <c r="J36" s="46" t="s">
        <v>73</v>
      </c>
      <c r="K36" s="46" t="s">
        <v>73</v>
      </c>
      <c r="L36" s="46"/>
      <c r="M36" s="46"/>
      <c r="N36" s="46" t="s">
        <v>73</v>
      </c>
      <c r="O36" s="273" t="s">
        <v>73</v>
      </c>
      <c r="P36" s="218"/>
      <c r="Q36" s="189"/>
    </row>
    <row r="37" spans="1:17" s="245" customFormat="1" ht="33" customHeight="1">
      <c r="A37" s="162" t="s">
        <v>276</v>
      </c>
      <c r="B37" s="163"/>
      <c r="C37" s="46" t="s">
        <v>73</v>
      </c>
      <c r="D37" s="46" t="s">
        <v>73</v>
      </c>
      <c r="E37" s="46"/>
      <c r="F37" s="46" t="s">
        <v>73</v>
      </c>
      <c r="G37" s="46"/>
      <c r="H37" s="46"/>
      <c r="I37" s="46"/>
      <c r="J37" s="46" t="s">
        <v>73</v>
      </c>
      <c r="K37" s="46" t="s">
        <v>73</v>
      </c>
      <c r="L37" s="46"/>
      <c r="M37" s="46"/>
      <c r="N37" s="46" t="s">
        <v>73</v>
      </c>
      <c r="O37" s="273" t="s">
        <v>73</v>
      </c>
      <c r="P37" s="218"/>
      <c r="Q37" s="190"/>
    </row>
    <row r="38" spans="1:16" s="245" customFormat="1" ht="25.5">
      <c r="A38" s="162" t="s">
        <v>277</v>
      </c>
      <c r="B38" s="163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73"/>
      <c r="P38" s="218"/>
    </row>
    <row r="39" spans="1:16" s="245" customFormat="1" ht="15.75" customHeight="1">
      <c r="A39" s="46" t="s">
        <v>263</v>
      </c>
      <c r="B39" s="46"/>
      <c r="C39" s="46" t="s">
        <v>73</v>
      </c>
      <c r="D39" s="46" t="s">
        <v>73</v>
      </c>
      <c r="E39" s="46"/>
      <c r="F39" s="46" t="s">
        <v>73</v>
      </c>
      <c r="G39" s="46"/>
      <c r="H39" s="46"/>
      <c r="I39" s="46"/>
      <c r="J39" s="46" t="s">
        <v>73</v>
      </c>
      <c r="K39" s="46" t="s">
        <v>73</v>
      </c>
      <c r="L39" s="46"/>
      <c r="M39" s="46"/>
      <c r="N39" s="46" t="s">
        <v>73</v>
      </c>
      <c r="O39" s="273" t="s">
        <v>73</v>
      </c>
      <c r="P39" s="218"/>
    </row>
    <row r="40" spans="1:18" s="245" customFormat="1" ht="25.5" customHeight="1">
      <c r="A40" s="211" t="s">
        <v>335</v>
      </c>
      <c r="B40" s="212" t="s">
        <v>340</v>
      </c>
      <c r="C40" s="213">
        <v>142321</v>
      </c>
      <c r="D40" s="214" t="s">
        <v>351</v>
      </c>
      <c r="E40" s="214" t="s">
        <v>352</v>
      </c>
      <c r="F40" s="46" t="s">
        <v>482</v>
      </c>
      <c r="G40" s="207" t="s">
        <v>353</v>
      </c>
      <c r="H40" s="212" t="s">
        <v>331</v>
      </c>
      <c r="I40" s="212" t="s">
        <v>331</v>
      </c>
      <c r="J40" s="194">
        <f>440749.86+160700.66+449706.58+83299.15-150525</f>
        <v>983931.25</v>
      </c>
      <c r="K40" s="194">
        <f>2542808.75+0.01</f>
        <v>2542808.76</v>
      </c>
      <c r="L40" s="194">
        <v>1690799.11</v>
      </c>
      <c r="M40" s="194"/>
      <c r="N40" s="194"/>
      <c r="O40" s="194">
        <f aca="true" t="shared" si="0" ref="O40:O60">J40+K40-L40</f>
        <v>1835940.8999999997</v>
      </c>
      <c r="P40" s="257">
        <v>2.414</v>
      </c>
      <c r="R40" s="303"/>
    </row>
    <row r="41" spans="1:18" s="245" customFormat="1" ht="38.25">
      <c r="A41" s="215" t="s">
        <v>336</v>
      </c>
      <c r="B41" s="212" t="s">
        <v>341</v>
      </c>
      <c r="C41" s="213">
        <v>5683</v>
      </c>
      <c r="D41" s="214" t="s">
        <v>351</v>
      </c>
      <c r="E41" s="214" t="s">
        <v>352</v>
      </c>
      <c r="F41" s="46" t="s">
        <v>483</v>
      </c>
      <c r="G41" s="207" t="s">
        <v>354</v>
      </c>
      <c r="H41" s="212" t="s">
        <v>331</v>
      </c>
      <c r="I41" s="212" t="s">
        <v>331</v>
      </c>
      <c r="J41" s="194">
        <f>415217.71+29397.93</f>
        <v>444615.64</v>
      </c>
      <c r="K41" s="194">
        <v>1097302.54</v>
      </c>
      <c r="L41" s="194">
        <v>742547.4</v>
      </c>
      <c r="M41" s="194"/>
      <c r="N41" s="194"/>
      <c r="O41" s="194">
        <f t="shared" si="0"/>
        <v>799370.7800000001</v>
      </c>
      <c r="P41" s="257">
        <v>1.051</v>
      </c>
      <c r="R41" s="303"/>
    </row>
    <row r="42" spans="1:18" s="245" customFormat="1" ht="38.25">
      <c r="A42" s="215" t="s">
        <v>349</v>
      </c>
      <c r="B42" s="212" t="s">
        <v>342</v>
      </c>
      <c r="C42" s="213">
        <v>2530</v>
      </c>
      <c r="D42" s="214" t="s">
        <v>351</v>
      </c>
      <c r="E42" s="214" t="s">
        <v>352</v>
      </c>
      <c r="F42" s="46" t="s">
        <v>483</v>
      </c>
      <c r="G42" s="207" t="s">
        <v>355</v>
      </c>
      <c r="H42" s="212" t="s">
        <v>331</v>
      </c>
      <c r="I42" s="212" t="s">
        <v>331</v>
      </c>
      <c r="J42" s="194">
        <f>46316.7+345036.01</f>
        <v>391352.71</v>
      </c>
      <c r="K42" s="194">
        <f>244523.65-0.02</f>
        <v>244523.63</v>
      </c>
      <c r="L42" s="194">
        <v>124107.94</v>
      </c>
      <c r="M42" s="194"/>
      <c r="N42" s="194"/>
      <c r="O42" s="194">
        <f t="shared" si="0"/>
        <v>511768.4000000001</v>
      </c>
      <c r="P42" s="257">
        <v>0.673</v>
      </c>
      <c r="R42" s="303"/>
    </row>
    <row r="43" spans="1:18" s="245" customFormat="1" ht="38.25">
      <c r="A43" s="211" t="s">
        <v>350</v>
      </c>
      <c r="B43" s="212" t="s">
        <v>343</v>
      </c>
      <c r="C43" s="213">
        <v>68983</v>
      </c>
      <c r="D43" s="214" t="s">
        <v>351</v>
      </c>
      <c r="E43" s="214" t="s">
        <v>352</v>
      </c>
      <c r="F43" s="46" t="s">
        <v>483</v>
      </c>
      <c r="G43" s="207" t="s">
        <v>356</v>
      </c>
      <c r="H43" s="212" t="s">
        <v>331</v>
      </c>
      <c r="I43" s="212" t="s">
        <v>331</v>
      </c>
      <c r="J43" s="194">
        <f>21229.65+591475+1175070.96</f>
        <v>1787775.6099999999</v>
      </c>
      <c r="K43" s="194">
        <f>966229.14-0.01</f>
        <v>966229.13</v>
      </c>
      <c r="L43" s="194">
        <v>454801.35</v>
      </c>
      <c r="M43" s="194"/>
      <c r="N43" s="194"/>
      <c r="O43" s="194">
        <f t="shared" si="0"/>
        <v>2299203.3899999997</v>
      </c>
      <c r="P43" s="257">
        <v>3.023</v>
      </c>
      <c r="R43" s="303"/>
    </row>
    <row r="44" spans="1:18" s="245" customFormat="1" ht="38.25">
      <c r="A44" s="211" t="s">
        <v>337</v>
      </c>
      <c r="B44" s="212" t="s">
        <v>344</v>
      </c>
      <c r="C44" s="213">
        <v>93604</v>
      </c>
      <c r="D44" s="214" t="s">
        <v>351</v>
      </c>
      <c r="E44" s="214" t="s">
        <v>352</v>
      </c>
      <c r="F44" s="46" t="s">
        <v>483</v>
      </c>
      <c r="G44" s="207" t="s">
        <v>357</v>
      </c>
      <c r="H44" s="212" t="s">
        <v>331</v>
      </c>
      <c r="I44" s="212" t="s">
        <v>331</v>
      </c>
      <c r="J44" s="194">
        <f>325167.5+76254.08+312835.7+110580.75+357694.88</f>
        <v>1182532.9100000001</v>
      </c>
      <c r="K44" s="194">
        <v>1157989.76</v>
      </c>
      <c r="L44" s="194">
        <v>551750.23</v>
      </c>
      <c r="M44" s="194"/>
      <c r="N44" s="194"/>
      <c r="O44" s="194">
        <f t="shared" si="0"/>
        <v>1788772.44</v>
      </c>
      <c r="P44" s="257">
        <v>2.352</v>
      </c>
      <c r="R44" s="303"/>
    </row>
    <row r="45" spans="1:19" s="247" customFormat="1" ht="24.75" customHeight="1">
      <c r="A45" s="211" t="s">
        <v>361</v>
      </c>
      <c r="B45" s="212" t="s">
        <v>362</v>
      </c>
      <c r="C45" s="213">
        <v>219990</v>
      </c>
      <c r="D45" s="214" t="s">
        <v>351</v>
      </c>
      <c r="E45" s="214" t="s">
        <v>352</v>
      </c>
      <c r="F45" s="46" t="s">
        <v>482</v>
      </c>
      <c r="G45" s="207" t="s">
        <v>363</v>
      </c>
      <c r="H45" s="212" t="s">
        <v>331</v>
      </c>
      <c r="I45" s="212" t="s">
        <v>331</v>
      </c>
      <c r="J45" s="194">
        <f>254428.28+1171165.43+211833.6+12537.5+712130+23096.58</f>
        <v>2385191.39</v>
      </c>
      <c r="K45" s="194">
        <v>1949684.73</v>
      </c>
      <c r="L45" s="194">
        <v>760038.62</v>
      </c>
      <c r="M45" s="194"/>
      <c r="N45" s="194"/>
      <c r="O45" s="194">
        <f t="shared" si="0"/>
        <v>3574837.5</v>
      </c>
      <c r="P45" s="257">
        <v>4.7</v>
      </c>
      <c r="R45" s="303"/>
      <c r="S45" s="245"/>
    </row>
    <row r="46" spans="1:19" s="247" customFormat="1" ht="38.25">
      <c r="A46" s="211" t="s">
        <v>360</v>
      </c>
      <c r="B46" s="212" t="s">
        <v>364</v>
      </c>
      <c r="C46" s="213">
        <v>90000</v>
      </c>
      <c r="D46" s="214" t="s">
        <v>351</v>
      </c>
      <c r="E46" s="214" t="s">
        <v>352</v>
      </c>
      <c r="F46" s="46" t="s">
        <v>483</v>
      </c>
      <c r="G46" s="207" t="s">
        <v>365</v>
      </c>
      <c r="H46" s="212" t="s">
        <v>331</v>
      </c>
      <c r="I46" s="212" t="s">
        <v>331</v>
      </c>
      <c r="J46" s="194">
        <f>100000+12600-13500+12600</f>
        <v>111700</v>
      </c>
      <c r="K46" s="194">
        <v>195505</v>
      </c>
      <c r="L46" s="194">
        <v>100205</v>
      </c>
      <c r="M46" s="194"/>
      <c r="N46" s="194"/>
      <c r="O46" s="194">
        <f t="shared" si="0"/>
        <v>207000</v>
      </c>
      <c r="P46" s="257">
        <v>0.272</v>
      </c>
      <c r="R46" s="303"/>
      <c r="S46" s="245"/>
    </row>
    <row r="47" spans="1:19" s="247" customFormat="1" ht="38.25">
      <c r="A47" s="211" t="s">
        <v>366</v>
      </c>
      <c r="B47" s="212" t="s">
        <v>367</v>
      </c>
      <c r="C47" s="213">
        <v>32458</v>
      </c>
      <c r="D47" s="214" t="s">
        <v>351</v>
      </c>
      <c r="E47" s="214" t="s">
        <v>352</v>
      </c>
      <c r="F47" s="46" t="s">
        <v>483</v>
      </c>
      <c r="G47" s="207" t="s">
        <v>368</v>
      </c>
      <c r="H47" s="212" t="s">
        <v>331</v>
      </c>
      <c r="I47" s="212" t="s">
        <v>331</v>
      </c>
      <c r="J47" s="194">
        <f>1483520.16+124121.25</f>
        <v>1607641.41</v>
      </c>
      <c r="K47" s="194">
        <v>2817419.3</v>
      </c>
      <c r="L47" s="194">
        <v>1754091.89</v>
      </c>
      <c r="M47" s="194"/>
      <c r="N47" s="194"/>
      <c r="O47" s="194">
        <f t="shared" si="0"/>
        <v>2670968.8200000003</v>
      </c>
      <c r="P47" s="257">
        <v>3.512</v>
      </c>
      <c r="R47" s="303"/>
      <c r="S47" s="245"/>
    </row>
    <row r="48" spans="1:19" s="247" customFormat="1" ht="38.25">
      <c r="A48" s="215" t="s">
        <v>369</v>
      </c>
      <c r="B48" s="212" t="s">
        <v>370</v>
      </c>
      <c r="C48" s="213">
        <v>103620</v>
      </c>
      <c r="D48" s="214" t="s">
        <v>351</v>
      </c>
      <c r="E48" s="214" t="s">
        <v>352</v>
      </c>
      <c r="F48" s="46" t="s">
        <v>483</v>
      </c>
      <c r="G48" s="207" t="s">
        <v>371</v>
      </c>
      <c r="H48" s="212" t="s">
        <v>331</v>
      </c>
      <c r="I48" s="212" t="s">
        <v>331</v>
      </c>
      <c r="J48" s="194">
        <f>98792.05+4249.21+56569.2</f>
        <v>159610.46000000002</v>
      </c>
      <c r="K48" s="194">
        <v>187698.21</v>
      </c>
      <c r="L48" s="194">
        <v>131779.07</v>
      </c>
      <c r="M48" s="194"/>
      <c r="N48" s="194"/>
      <c r="O48" s="194">
        <f t="shared" si="0"/>
        <v>215529.60000000003</v>
      </c>
      <c r="P48" s="257">
        <v>0.283</v>
      </c>
      <c r="R48" s="303"/>
      <c r="S48" s="245"/>
    </row>
    <row r="49" spans="1:19" s="247" customFormat="1" ht="38.25">
      <c r="A49" s="211" t="s">
        <v>380</v>
      </c>
      <c r="B49" s="212" t="s">
        <v>479</v>
      </c>
      <c r="C49" s="213">
        <v>273810</v>
      </c>
      <c r="D49" s="214" t="s">
        <v>351</v>
      </c>
      <c r="E49" s="214" t="s">
        <v>352</v>
      </c>
      <c r="F49" s="46" t="s">
        <v>483</v>
      </c>
      <c r="G49" s="207" t="s">
        <v>372</v>
      </c>
      <c r="H49" s="212" t="s">
        <v>331</v>
      </c>
      <c r="I49" s="212" t="s">
        <v>331</v>
      </c>
      <c r="J49" s="194">
        <f>134743.5+42126+215685.12</f>
        <v>392554.62</v>
      </c>
      <c r="K49" s="194">
        <f>496590.81-0.03</f>
        <v>496590.77999999997</v>
      </c>
      <c r="L49" s="194">
        <v>253906.2</v>
      </c>
      <c r="M49" s="194"/>
      <c r="N49" s="194"/>
      <c r="O49" s="194">
        <f t="shared" si="0"/>
        <v>635239.2</v>
      </c>
      <c r="P49" s="257">
        <v>0.835</v>
      </c>
      <c r="R49" s="303"/>
      <c r="S49" s="245"/>
    </row>
    <row r="50" spans="1:18" s="245" customFormat="1" ht="38.25">
      <c r="A50" s="211" t="s">
        <v>338</v>
      </c>
      <c r="B50" s="212" t="s">
        <v>345</v>
      </c>
      <c r="C50" s="213">
        <v>46340</v>
      </c>
      <c r="D50" s="214" t="s">
        <v>351</v>
      </c>
      <c r="E50" s="214" t="s">
        <v>352</v>
      </c>
      <c r="F50" s="46" t="s">
        <v>483</v>
      </c>
      <c r="G50" s="207" t="s">
        <v>358</v>
      </c>
      <c r="H50" s="212" t="s">
        <v>331</v>
      </c>
      <c r="I50" s="212" t="s">
        <v>331</v>
      </c>
      <c r="J50" s="194">
        <f>108800+28344.78+36087.94+79237+81243</f>
        <v>333712.72</v>
      </c>
      <c r="K50" s="194">
        <v>457009.57</v>
      </c>
      <c r="L50" s="194">
        <v>336335.42</v>
      </c>
      <c r="M50" s="194"/>
      <c r="N50" s="194"/>
      <c r="O50" s="194">
        <f t="shared" si="0"/>
        <v>454386.87000000005</v>
      </c>
      <c r="P50" s="257">
        <v>0.597</v>
      </c>
      <c r="R50" s="303"/>
    </row>
    <row r="51" spans="1:18" s="245" customFormat="1" ht="38.25">
      <c r="A51" s="211" t="s">
        <v>385</v>
      </c>
      <c r="B51" s="212" t="s">
        <v>386</v>
      </c>
      <c r="C51" s="213">
        <v>76933</v>
      </c>
      <c r="D51" s="214" t="s">
        <v>351</v>
      </c>
      <c r="E51" s="214" t="s">
        <v>352</v>
      </c>
      <c r="F51" s="46" t="s">
        <v>483</v>
      </c>
      <c r="G51" s="207" t="s">
        <v>396</v>
      </c>
      <c r="H51" s="212" t="s">
        <v>331</v>
      </c>
      <c r="I51" s="212" t="s">
        <v>331</v>
      </c>
      <c r="J51" s="194">
        <f>289051+197450.58+251000.27</f>
        <v>737501.85</v>
      </c>
      <c r="K51" s="194">
        <v>1710409.31</v>
      </c>
      <c r="L51" s="194">
        <v>913020.88</v>
      </c>
      <c r="M51" s="194"/>
      <c r="N51" s="194"/>
      <c r="O51" s="194">
        <f t="shared" si="0"/>
        <v>1534890.2800000003</v>
      </c>
      <c r="P51" s="257">
        <v>2.018</v>
      </c>
      <c r="R51" s="303"/>
    </row>
    <row r="52" spans="1:18" s="245" customFormat="1" ht="38.25">
      <c r="A52" s="211" t="s">
        <v>381</v>
      </c>
      <c r="B52" s="212" t="s">
        <v>480</v>
      </c>
      <c r="C52" s="213">
        <v>57036</v>
      </c>
      <c r="D52" s="214" t="s">
        <v>351</v>
      </c>
      <c r="E52" s="214" t="s">
        <v>352</v>
      </c>
      <c r="F52" s="46" t="s">
        <v>483</v>
      </c>
      <c r="G52" s="207" t="s">
        <v>387</v>
      </c>
      <c r="H52" s="212" t="s">
        <v>331</v>
      </c>
      <c r="I52" s="212" t="s">
        <v>331</v>
      </c>
      <c r="J52" s="194">
        <f>571500.72+121868.25-126874+5215.11+540826.76</f>
        <v>1112536.8399999999</v>
      </c>
      <c r="K52" s="194">
        <v>1184767.82</v>
      </c>
      <c r="L52" s="194">
        <v>1137762.78</v>
      </c>
      <c r="M52" s="194"/>
      <c r="N52" s="194"/>
      <c r="O52" s="194">
        <f t="shared" si="0"/>
        <v>1159541.8800000001</v>
      </c>
      <c r="P52" s="257">
        <v>1.525</v>
      </c>
      <c r="R52" s="303"/>
    </row>
    <row r="53" spans="1:18" s="245" customFormat="1" ht="38.25">
      <c r="A53" s="211" t="s">
        <v>382</v>
      </c>
      <c r="B53" s="212" t="s">
        <v>388</v>
      </c>
      <c r="C53" s="213">
        <v>51250</v>
      </c>
      <c r="D53" s="214" t="s">
        <v>351</v>
      </c>
      <c r="E53" s="214" t="s">
        <v>352</v>
      </c>
      <c r="F53" s="46" t="s">
        <v>483</v>
      </c>
      <c r="G53" s="207" t="s">
        <v>389</v>
      </c>
      <c r="H53" s="212" t="s">
        <v>331</v>
      </c>
      <c r="I53" s="212" t="s">
        <v>331</v>
      </c>
      <c r="J53" s="194">
        <f>716270+122590</f>
        <v>838860</v>
      </c>
      <c r="K53" s="194">
        <f>1999267.62-0.01</f>
        <v>1999267.61</v>
      </c>
      <c r="L53" s="194">
        <v>1019777.61</v>
      </c>
      <c r="M53" s="194"/>
      <c r="N53" s="194"/>
      <c r="O53" s="194">
        <f>J53+K53-L53</f>
        <v>1818350.0000000005</v>
      </c>
      <c r="P53" s="257">
        <v>2.391</v>
      </c>
      <c r="R53" s="303"/>
    </row>
    <row r="54" spans="1:18" s="245" customFormat="1" ht="38.25">
      <c r="A54" s="211" t="s">
        <v>383</v>
      </c>
      <c r="B54" s="212" t="s">
        <v>390</v>
      </c>
      <c r="C54" s="213">
        <v>70332</v>
      </c>
      <c r="D54" s="214" t="s">
        <v>351</v>
      </c>
      <c r="E54" s="214" t="s">
        <v>352</v>
      </c>
      <c r="F54" s="46" t="s">
        <v>483</v>
      </c>
      <c r="G54" s="207" t="s">
        <v>391</v>
      </c>
      <c r="H54" s="212" t="s">
        <v>331</v>
      </c>
      <c r="I54" s="212" t="s">
        <v>331</v>
      </c>
      <c r="J54" s="194">
        <v>495137.28</v>
      </c>
      <c r="K54" s="194">
        <v>1360818.69</v>
      </c>
      <c r="L54" s="194">
        <v>618112.77</v>
      </c>
      <c r="M54" s="194"/>
      <c r="N54" s="194"/>
      <c r="O54" s="194">
        <f t="shared" si="0"/>
        <v>1237843.2</v>
      </c>
      <c r="P54" s="257">
        <v>1.628</v>
      </c>
      <c r="R54" s="303"/>
    </row>
    <row r="55" spans="1:18" s="245" customFormat="1" ht="27.75" customHeight="1">
      <c r="A55" s="211" t="s">
        <v>384</v>
      </c>
      <c r="B55" s="212" t="s">
        <v>481</v>
      </c>
      <c r="C55" s="213">
        <v>69866</v>
      </c>
      <c r="D55" s="214" t="s">
        <v>351</v>
      </c>
      <c r="E55" s="214" t="s">
        <v>352</v>
      </c>
      <c r="F55" s="46" t="s">
        <v>484</v>
      </c>
      <c r="G55" s="207" t="s">
        <v>392</v>
      </c>
      <c r="H55" s="212" t="s">
        <v>331</v>
      </c>
      <c r="I55" s="212" t="s">
        <v>331</v>
      </c>
      <c r="J55" s="194">
        <f>467920.32+837.46</f>
        <v>468757.78</v>
      </c>
      <c r="K55" s="194">
        <v>333706.17</v>
      </c>
      <c r="L55" s="194">
        <v>564220.89</v>
      </c>
      <c r="M55" s="194"/>
      <c r="N55" s="194"/>
      <c r="O55" s="194">
        <f t="shared" si="0"/>
        <v>238243.05999999994</v>
      </c>
      <c r="P55" s="257">
        <v>0.313</v>
      </c>
      <c r="R55" s="303"/>
    </row>
    <row r="56" spans="1:18" s="245" customFormat="1" ht="38.25">
      <c r="A56" s="211" t="s">
        <v>397</v>
      </c>
      <c r="B56" s="212" t="s">
        <v>398</v>
      </c>
      <c r="C56" s="213">
        <v>23500</v>
      </c>
      <c r="D56" s="214" t="s">
        <v>351</v>
      </c>
      <c r="E56" s="214" t="s">
        <v>352</v>
      </c>
      <c r="F56" s="46" t="s">
        <v>483</v>
      </c>
      <c r="G56" s="207" t="s">
        <v>399</v>
      </c>
      <c r="H56" s="212" t="s">
        <v>331</v>
      </c>
      <c r="I56" s="212" t="s">
        <v>331</v>
      </c>
      <c r="J56" s="194">
        <f>353100+452503.45</f>
        <v>805603.45</v>
      </c>
      <c r="K56" s="194">
        <v>810435.8</v>
      </c>
      <c r="L56" s="194">
        <v>812339.25</v>
      </c>
      <c r="M56" s="194"/>
      <c r="N56" s="194"/>
      <c r="O56" s="194">
        <f t="shared" si="0"/>
        <v>803700</v>
      </c>
      <c r="P56" s="257">
        <v>1.057</v>
      </c>
      <c r="R56" s="303"/>
    </row>
    <row r="57" spans="1:18" s="245" customFormat="1" ht="25.5" customHeight="1">
      <c r="A57" s="211" t="s">
        <v>400</v>
      </c>
      <c r="B57" s="212" t="s">
        <v>401</v>
      </c>
      <c r="C57" s="213">
        <v>93369</v>
      </c>
      <c r="D57" s="214" t="s">
        <v>351</v>
      </c>
      <c r="E57" s="214" t="s">
        <v>352</v>
      </c>
      <c r="F57" s="46" t="s">
        <v>484</v>
      </c>
      <c r="G57" s="207" t="s">
        <v>402</v>
      </c>
      <c r="H57" s="212" t="s">
        <v>331</v>
      </c>
      <c r="I57" s="212" t="s">
        <v>331</v>
      </c>
      <c r="J57" s="194">
        <f>486247.32+205541.78</f>
        <v>691789.1</v>
      </c>
      <c r="K57" s="194">
        <f>1120982.14-0.01</f>
        <v>1120982.13</v>
      </c>
      <c r="L57" s="194">
        <v>745563.56</v>
      </c>
      <c r="M57" s="194"/>
      <c r="N57" s="194"/>
      <c r="O57" s="194">
        <f t="shared" si="0"/>
        <v>1067207.67</v>
      </c>
      <c r="P57" s="257">
        <v>1.403</v>
      </c>
      <c r="R57" s="303"/>
    </row>
    <row r="58" spans="1:18" s="245" customFormat="1" ht="24" customHeight="1">
      <c r="A58" s="211" t="s">
        <v>403</v>
      </c>
      <c r="B58" s="212" t="s">
        <v>404</v>
      </c>
      <c r="C58" s="213">
        <v>288485</v>
      </c>
      <c r="D58" s="214" t="s">
        <v>351</v>
      </c>
      <c r="E58" s="214" t="s">
        <v>352</v>
      </c>
      <c r="F58" s="46" t="s">
        <v>484</v>
      </c>
      <c r="G58" s="207" t="s">
        <v>405</v>
      </c>
      <c r="H58" s="212" t="s">
        <v>331</v>
      </c>
      <c r="I58" s="212" t="s">
        <v>331</v>
      </c>
      <c r="J58" s="194">
        <f>1468480.68+551089.63-154200+66706.52+17733.04+82267.79+54563.2+95267.05+511560.09</f>
        <v>2693468</v>
      </c>
      <c r="K58" s="194">
        <f>4463440.74-0.02</f>
        <v>4463440.720000001</v>
      </c>
      <c r="L58" s="194">
        <v>2278627.37</v>
      </c>
      <c r="M58" s="194"/>
      <c r="N58" s="194"/>
      <c r="O58" s="194">
        <f>J58+K58-L58</f>
        <v>4878281.350000001</v>
      </c>
      <c r="P58" s="257">
        <v>6.414</v>
      </c>
      <c r="R58" s="303"/>
    </row>
    <row r="59" spans="1:18" s="245" customFormat="1" ht="24" customHeight="1">
      <c r="A59" s="211" t="s">
        <v>406</v>
      </c>
      <c r="B59" s="212" t="s">
        <v>407</v>
      </c>
      <c r="C59" s="213">
        <v>158468</v>
      </c>
      <c r="D59" s="214" t="s">
        <v>351</v>
      </c>
      <c r="E59" s="214" t="s">
        <v>352</v>
      </c>
      <c r="F59" s="46" t="s">
        <v>484</v>
      </c>
      <c r="G59" s="207" t="s">
        <v>408</v>
      </c>
      <c r="H59" s="212" t="s">
        <v>331</v>
      </c>
      <c r="I59" s="212" t="s">
        <v>331</v>
      </c>
      <c r="J59" s="194">
        <f>742513.22+3544.6+94517.1+712796.64+648708.81</f>
        <v>2202080.37</v>
      </c>
      <c r="K59" s="194">
        <f>2941251.64-0.01</f>
        <v>2941251.6300000004</v>
      </c>
      <c r="L59" s="194">
        <v>663441.64</v>
      </c>
      <c r="M59" s="194"/>
      <c r="N59" s="194"/>
      <c r="O59" s="194">
        <f t="shared" si="0"/>
        <v>4479890.36</v>
      </c>
      <c r="P59" s="257">
        <v>5.89</v>
      </c>
      <c r="R59" s="303"/>
    </row>
    <row r="60" spans="1:18" s="245" customFormat="1" ht="38.25">
      <c r="A60" s="211" t="s">
        <v>409</v>
      </c>
      <c r="B60" s="212" t="s">
        <v>410</v>
      </c>
      <c r="C60" s="213">
        <v>7882</v>
      </c>
      <c r="D60" s="214" t="s">
        <v>351</v>
      </c>
      <c r="E60" s="214" t="s">
        <v>352</v>
      </c>
      <c r="F60" s="46" t="s">
        <v>483</v>
      </c>
      <c r="G60" s="207" t="s">
        <v>411</v>
      </c>
      <c r="H60" s="212" t="s">
        <v>331</v>
      </c>
      <c r="I60" s="212" t="s">
        <v>331</v>
      </c>
      <c r="J60" s="194">
        <v>112436.73</v>
      </c>
      <c r="K60" s="194">
        <v>184044.71</v>
      </c>
      <c r="L60" s="194">
        <v>131195.9</v>
      </c>
      <c r="M60" s="194"/>
      <c r="N60" s="194"/>
      <c r="O60" s="194">
        <f t="shared" si="0"/>
        <v>165285.54</v>
      </c>
      <c r="P60" s="257">
        <v>0.217</v>
      </c>
      <c r="R60" s="303"/>
    </row>
    <row r="61" spans="1:18" s="245" customFormat="1" ht="38.25">
      <c r="A61" s="211" t="s">
        <v>420</v>
      </c>
      <c r="B61" s="212" t="s">
        <v>442</v>
      </c>
      <c r="C61" s="213">
        <v>18915</v>
      </c>
      <c r="D61" s="214" t="s">
        <v>351</v>
      </c>
      <c r="E61" s="214" t="s">
        <v>352</v>
      </c>
      <c r="F61" s="46" t="s">
        <v>483</v>
      </c>
      <c r="G61" s="207" t="s">
        <v>433</v>
      </c>
      <c r="H61" s="212" t="s">
        <v>331</v>
      </c>
      <c r="I61" s="212" t="s">
        <v>331</v>
      </c>
      <c r="J61" s="194">
        <v>347479.51</v>
      </c>
      <c r="K61" s="194">
        <f>226554.5-0.05</f>
        <v>226554.45</v>
      </c>
      <c r="L61" s="194">
        <v>220947.65</v>
      </c>
      <c r="M61" s="194"/>
      <c r="N61" s="194"/>
      <c r="O61" s="194">
        <f aca="true" t="shared" si="1" ref="O61:O79">J61+K61-L61</f>
        <v>353086.30999999994</v>
      </c>
      <c r="P61" s="257">
        <v>0.464</v>
      </c>
      <c r="R61" s="303"/>
    </row>
    <row r="62" spans="1:18" s="245" customFormat="1" ht="38.25">
      <c r="A62" s="211" t="s">
        <v>434</v>
      </c>
      <c r="B62" s="212" t="s">
        <v>435</v>
      </c>
      <c r="C62" s="213">
        <v>24885</v>
      </c>
      <c r="D62" s="214" t="s">
        <v>351</v>
      </c>
      <c r="E62" s="214" t="s">
        <v>352</v>
      </c>
      <c r="F62" s="46" t="s">
        <v>483</v>
      </c>
      <c r="G62" s="207" t="s">
        <v>436</v>
      </c>
      <c r="H62" s="212" t="s">
        <v>331</v>
      </c>
      <c r="I62" s="212" t="s">
        <v>331</v>
      </c>
      <c r="J62" s="194">
        <f>87543.85+2310.91</f>
        <v>89854.76000000001</v>
      </c>
      <c r="K62" s="194">
        <v>90866.16</v>
      </c>
      <c r="L62" s="194">
        <v>83656.98</v>
      </c>
      <c r="M62" s="194"/>
      <c r="N62" s="194"/>
      <c r="O62" s="194">
        <f t="shared" si="1"/>
        <v>97063.94000000002</v>
      </c>
      <c r="P62" s="257">
        <v>0.128</v>
      </c>
      <c r="R62" s="303"/>
    </row>
    <row r="63" spans="1:18" s="245" customFormat="1" ht="38.25">
      <c r="A63" s="211" t="s">
        <v>422</v>
      </c>
      <c r="B63" s="212" t="s">
        <v>443</v>
      </c>
      <c r="C63" s="213">
        <v>7127</v>
      </c>
      <c r="D63" s="214" t="s">
        <v>351</v>
      </c>
      <c r="E63" s="214" t="s">
        <v>352</v>
      </c>
      <c r="F63" s="46" t="s">
        <v>483</v>
      </c>
      <c r="G63" s="207" t="s">
        <v>437</v>
      </c>
      <c r="H63" s="212" t="s">
        <v>331</v>
      </c>
      <c r="I63" s="212" t="s">
        <v>331</v>
      </c>
      <c r="J63" s="194">
        <f>179378.22+53343.09</f>
        <v>232721.31</v>
      </c>
      <c r="K63" s="194">
        <v>640918.56</v>
      </c>
      <c r="L63" s="194">
        <v>234561.78</v>
      </c>
      <c r="M63" s="194"/>
      <c r="N63" s="194"/>
      <c r="O63" s="194">
        <f t="shared" si="1"/>
        <v>639078.0900000001</v>
      </c>
      <c r="P63" s="257">
        <v>0.84</v>
      </c>
      <c r="R63" s="303"/>
    </row>
    <row r="64" spans="1:18" s="245" customFormat="1" ht="25.5" customHeight="1">
      <c r="A64" s="211" t="s">
        <v>419</v>
      </c>
      <c r="B64" s="212" t="s">
        <v>441</v>
      </c>
      <c r="C64" s="213">
        <v>1500</v>
      </c>
      <c r="D64" s="214" t="s">
        <v>351</v>
      </c>
      <c r="E64" s="214" t="s">
        <v>352</v>
      </c>
      <c r="F64" s="46" t="s">
        <v>484</v>
      </c>
      <c r="G64" s="207" t="s">
        <v>438</v>
      </c>
      <c r="H64" s="212" t="s">
        <v>331</v>
      </c>
      <c r="I64" s="212" t="s">
        <v>331</v>
      </c>
      <c r="J64" s="194">
        <v>265017.98</v>
      </c>
      <c r="K64" s="194">
        <v>677308.27</v>
      </c>
      <c r="L64" s="194">
        <v>394871.25</v>
      </c>
      <c r="M64" s="194"/>
      <c r="N64" s="194"/>
      <c r="O64" s="194">
        <f t="shared" si="1"/>
        <v>547455</v>
      </c>
      <c r="P64" s="257">
        <v>0.72</v>
      </c>
      <c r="R64" s="303"/>
    </row>
    <row r="65" spans="1:18" s="245" customFormat="1" ht="24" customHeight="1">
      <c r="A65" s="211" t="s">
        <v>421</v>
      </c>
      <c r="B65" s="212" t="s">
        <v>445</v>
      </c>
      <c r="C65" s="213">
        <v>120270</v>
      </c>
      <c r="D65" s="214" t="s">
        <v>351</v>
      </c>
      <c r="E65" s="214" t="s">
        <v>352</v>
      </c>
      <c r="F65" s="46" t="s">
        <v>484</v>
      </c>
      <c r="G65" s="207" t="s">
        <v>439</v>
      </c>
      <c r="H65" s="212" t="s">
        <v>331</v>
      </c>
      <c r="I65" s="212" t="s">
        <v>331</v>
      </c>
      <c r="J65" s="194">
        <f>645430.5-47920.25</f>
        <v>597510.25</v>
      </c>
      <c r="K65" s="194">
        <v>500842</v>
      </c>
      <c r="L65" s="194">
        <v>528272.45</v>
      </c>
      <c r="M65" s="194"/>
      <c r="N65" s="194"/>
      <c r="O65" s="194">
        <f t="shared" si="1"/>
        <v>570079.8</v>
      </c>
      <c r="P65" s="257">
        <v>0.75</v>
      </c>
      <c r="R65" s="303"/>
    </row>
    <row r="66" spans="1:18" s="245" customFormat="1" ht="38.25">
      <c r="A66" s="211" t="s">
        <v>452</v>
      </c>
      <c r="B66" s="212" t="s">
        <v>453</v>
      </c>
      <c r="C66" s="213">
        <v>180000</v>
      </c>
      <c r="D66" s="214" t="s">
        <v>351</v>
      </c>
      <c r="E66" s="214" t="s">
        <v>352</v>
      </c>
      <c r="F66" s="46" t="s">
        <v>483</v>
      </c>
      <c r="G66" s="207" t="s">
        <v>454</v>
      </c>
      <c r="H66" s="212" t="s">
        <v>331</v>
      </c>
      <c r="I66" s="212" t="s">
        <v>331</v>
      </c>
      <c r="J66" s="194">
        <v>275416.2</v>
      </c>
      <c r="K66" s="194">
        <v>251460</v>
      </c>
      <c r="L66" s="194">
        <v>108376.2</v>
      </c>
      <c r="M66" s="194"/>
      <c r="N66" s="194"/>
      <c r="O66" s="194">
        <f t="shared" si="1"/>
        <v>418499.99999999994</v>
      </c>
      <c r="P66" s="257">
        <v>0.55</v>
      </c>
      <c r="R66" s="303"/>
    </row>
    <row r="67" spans="1:18" s="245" customFormat="1" ht="38.25">
      <c r="A67" s="211" t="s">
        <v>455</v>
      </c>
      <c r="B67" s="212" t="s">
        <v>456</v>
      </c>
      <c r="C67" s="213">
        <v>175000</v>
      </c>
      <c r="D67" s="214" t="s">
        <v>351</v>
      </c>
      <c r="E67" s="214" t="s">
        <v>352</v>
      </c>
      <c r="F67" s="46" t="s">
        <v>483</v>
      </c>
      <c r="G67" s="207" t="s">
        <v>457</v>
      </c>
      <c r="H67" s="212" t="s">
        <v>331</v>
      </c>
      <c r="I67" s="212" t="s">
        <v>331</v>
      </c>
      <c r="J67" s="194">
        <f>154500+26328.75</f>
        <v>180828.75</v>
      </c>
      <c r="K67" s="194">
        <v>227987.5</v>
      </c>
      <c r="L67" s="194">
        <v>99941.25</v>
      </c>
      <c r="M67" s="194"/>
      <c r="N67" s="194"/>
      <c r="O67" s="194">
        <f t="shared" si="1"/>
        <v>308875</v>
      </c>
      <c r="P67" s="257">
        <v>0.406</v>
      </c>
      <c r="R67" s="303"/>
    </row>
    <row r="68" spans="1:18" s="245" customFormat="1" ht="38.25">
      <c r="A68" s="211" t="s">
        <v>458</v>
      </c>
      <c r="B68" s="212" t="s">
        <v>459</v>
      </c>
      <c r="C68" s="213">
        <v>224148</v>
      </c>
      <c r="D68" s="214" t="s">
        <v>351</v>
      </c>
      <c r="E68" s="214" t="s">
        <v>352</v>
      </c>
      <c r="F68" s="46" t="s">
        <v>483</v>
      </c>
      <c r="G68" s="207" t="s">
        <v>460</v>
      </c>
      <c r="H68" s="212" t="s">
        <v>331</v>
      </c>
      <c r="I68" s="212" t="s">
        <v>331</v>
      </c>
      <c r="J68" s="194">
        <f>1975121.66+514288.25+655962+85260.02+8526</f>
        <v>3239157.93</v>
      </c>
      <c r="K68" s="194">
        <f>1532925.46</f>
        <v>1532925.46</v>
      </c>
      <c r="L68" s="194">
        <v>670174.99</v>
      </c>
      <c r="M68" s="194"/>
      <c r="N68" s="194"/>
      <c r="O68" s="194">
        <f t="shared" si="1"/>
        <v>4101908.4000000004</v>
      </c>
      <c r="P68" s="257">
        <v>5.393</v>
      </c>
      <c r="R68" s="303"/>
    </row>
    <row r="69" spans="1:18" s="245" customFormat="1" ht="38.25">
      <c r="A69" s="211" t="s">
        <v>461</v>
      </c>
      <c r="B69" s="212" t="s">
        <v>462</v>
      </c>
      <c r="C69" s="213">
        <v>50000</v>
      </c>
      <c r="D69" s="214" t="s">
        <v>351</v>
      </c>
      <c r="E69" s="214" t="s">
        <v>352</v>
      </c>
      <c r="F69" s="46" t="s">
        <v>483</v>
      </c>
      <c r="G69" s="207" t="s">
        <v>463</v>
      </c>
      <c r="H69" s="212" t="s">
        <v>331</v>
      </c>
      <c r="I69" s="212" t="s">
        <v>331</v>
      </c>
      <c r="J69" s="194">
        <v>50150</v>
      </c>
      <c r="K69" s="194">
        <v>53325</v>
      </c>
      <c r="L69" s="194">
        <v>36975</v>
      </c>
      <c r="M69" s="194"/>
      <c r="N69" s="194"/>
      <c r="O69" s="194">
        <f t="shared" si="1"/>
        <v>66500</v>
      </c>
      <c r="P69" s="257">
        <v>0.087</v>
      </c>
      <c r="R69" s="303"/>
    </row>
    <row r="70" spans="1:18" s="245" customFormat="1" ht="38.25">
      <c r="A70" s="211" t="s">
        <v>464</v>
      </c>
      <c r="B70" s="212" t="s">
        <v>465</v>
      </c>
      <c r="C70" s="213">
        <v>375000</v>
      </c>
      <c r="D70" s="214" t="s">
        <v>351</v>
      </c>
      <c r="E70" s="214" t="s">
        <v>352</v>
      </c>
      <c r="F70" s="46" t="s">
        <v>483</v>
      </c>
      <c r="G70" s="207" t="s">
        <v>466</v>
      </c>
      <c r="H70" s="212" t="s">
        <v>331</v>
      </c>
      <c r="I70" s="212" t="s">
        <v>331</v>
      </c>
      <c r="J70" s="194">
        <v>378750</v>
      </c>
      <c r="K70" s="194">
        <v>654187.5</v>
      </c>
      <c r="L70" s="194">
        <v>389812.5</v>
      </c>
      <c r="M70" s="194"/>
      <c r="N70" s="194"/>
      <c r="O70" s="194">
        <f t="shared" si="1"/>
        <v>643125</v>
      </c>
      <c r="P70" s="257">
        <v>0.846</v>
      </c>
      <c r="R70" s="303"/>
    </row>
    <row r="71" spans="1:18" s="245" customFormat="1" ht="38.25">
      <c r="A71" s="211" t="s">
        <v>467</v>
      </c>
      <c r="B71" s="212" t="s">
        <v>468</v>
      </c>
      <c r="C71" s="213">
        <v>31500</v>
      </c>
      <c r="D71" s="214" t="s">
        <v>351</v>
      </c>
      <c r="E71" s="214" t="s">
        <v>352</v>
      </c>
      <c r="F71" s="46" t="s">
        <v>536</v>
      </c>
      <c r="G71" s="207" t="s">
        <v>469</v>
      </c>
      <c r="H71" s="212" t="s">
        <v>331</v>
      </c>
      <c r="I71" s="212" t="s">
        <v>331</v>
      </c>
      <c r="J71" s="194">
        <f>591042.83+1173510</f>
        <v>1764552.83</v>
      </c>
      <c r="K71" s="194">
        <v>1677940.42</v>
      </c>
      <c r="L71" s="194">
        <v>566858.25</v>
      </c>
      <c r="M71" s="194"/>
      <c r="N71" s="194"/>
      <c r="O71" s="194">
        <f t="shared" si="1"/>
        <v>2875635</v>
      </c>
      <c r="P71" s="257">
        <v>3.781</v>
      </c>
      <c r="R71" s="303"/>
    </row>
    <row r="72" spans="1:18" s="245" customFormat="1" ht="38.25">
      <c r="A72" s="211" t="s">
        <v>470</v>
      </c>
      <c r="B72" s="212" t="s">
        <v>471</v>
      </c>
      <c r="C72" s="213">
        <v>65000</v>
      </c>
      <c r="D72" s="214" t="s">
        <v>351</v>
      </c>
      <c r="E72" s="214" t="s">
        <v>352</v>
      </c>
      <c r="F72" s="46" t="s">
        <v>483</v>
      </c>
      <c r="G72" s="207" t="s">
        <v>472</v>
      </c>
      <c r="H72" s="212" t="s">
        <v>331</v>
      </c>
      <c r="I72" s="212" t="s">
        <v>331</v>
      </c>
      <c r="J72" s="194">
        <v>157668.29</v>
      </c>
      <c r="K72" s="194">
        <v>349656.71</v>
      </c>
      <c r="L72" s="194">
        <v>302575</v>
      </c>
      <c r="M72" s="194"/>
      <c r="N72" s="194"/>
      <c r="O72" s="194">
        <f t="shared" si="1"/>
        <v>204750</v>
      </c>
      <c r="P72" s="257">
        <v>0.269</v>
      </c>
      <c r="R72" s="303"/>
    </row>
    <row r="73" spans="1:18" s="245" customFormat="1" ht="38.25">
      <c r="A73" s="211" t="s">
        <v>473</v>
      </c>
      <c r="B73" s="212" t="s">
        <v>474</v>
      </c>
      <c r="C73" s="213">
        <v>248464</v>
      </c>
      <c r="D73" s="214" t="s">
        <v>351</v>
      </c>
      <c r="E73" s="214" t="s">
        <v>352</v>
      </c>
      <c r="F73" s="46" t="s">
        <v>483</v>
      </c>
      <c r="G73" s="207" t="s">
        <v>475</v>
      </c>
      <c r="H73" s="212" t="s">
        <v>331</v>
      </c>
      <c r="I73" s="212" t="s">
        <v>331</v>
      </c>
      <c r="J73" s="194">
        <f>1841116.9+499903.1+472821.05</f>
        <v>2813841.05</v>
      </c>
      <c r="K73" s="194">
        <v>1310401.93</v>
      </c>
      <c r="L73" s="194">
        <v>794825.38</v>
      </c>
      <c r="M73" s="194"/>
      <c r="N73" s="194"/>
      <c r="O73" s="194">
        <f>J73+K73-L73</f>
        <v>3329417.5999999996</v>
      </c>
      <c r="P73" s="257">
        <v>4.378</v>
      </c>
      <c r="R73" s="303"/>
    </row>
    <row r="74" spans="1:18" s="245" customFormat="1" ht="38.25">
      <c r="A74" s="211" t="s">
        <v>476</v>
      </c>
      <c r="B74" s="212" t="s">
        <v>477</v>
      </c>
      <c r="C74" s="213">
        <v>9359</v>
      </c>
      <c r="D74" s="214" t="s">
        <v>351</v>
      </c>
      <c r="E74" s="214" t="s">
        <v>352</v>
      </c>
      <c r="F74" s="46" t="s">
        <v>483</v>
      </c>
      <c r="G74" s="207" t="s">
        <v>478</v>
      </c>
      <c r="H74" s="212" t="s">
        <v>331</v>
      </c>
      <c r="I74" s="212" t="s">
        <v>331</v>
      </c>
      <c r="J74" s="194">
        <f>674180.23+52928.31</f>
        <v>727108.54</v>
      </c>
      <c r="K74" s="194">
        <v>415266.98</v>
      </c>
      <c r="L74" s="194">
        <v>158370.26</v>
      </c>
      <c r="M74" s="194"/>
      <c r="N74" s="194"/>
      <c r="O74" s="194">
        <f>J74+K74-L74</f>
        <v>984005.26</v>
      </c>
      <c r="P74" s="257">
        <v>1.294</v>
      </c>
      <c r="R74" s="303"/>
    </row>
    <row r="75" spans="1:18" s="245" customFormat="1" ht="25.5" customHeight="1">
      <c r="A75" s="211" t="s">
        <v>525</v>
      </c>
      <c r="B75" s="212" t="s">
        <v>531</v>
      </c>
      <c r="C75" s="213">
        <v>51752</v>
      </c>
      <c r="D75" s="214" t="s">
        <v>351</v>
      </c>
      <c r="E75" s="214" t="s">
        <v>352</v>
      </c>
      <c r="F75" s="46" t="s">
        <v>483</v>
      </c>
      <c r="G75" s="207" t="s">
        <v>533</v>
      </c>
      <c r="H75" s="212" t="s">
        <v>331</v>
      </c>
      <c r="I75" s="212" t="s">
        <v>331</v>
      </c>
      <c r="J75" s="194">
        <v>1178925.32</v>
      </c>
      <c r="K75" s="194">
        <v>266766.8</v>
      </c>
      <c r="L75" s="194">
        <v>175180.52</v>
      </c>
      <c r="M75" s="194"/>
      <c r="N75" s="194"/>
      <c r="O75" s="194">
        <f>J75+K75-L75</f>
        <v>1270511.6</v>
      </c>
      <c r="P75" s="257">
        <v>1.67</v>
      </c>
      <c r="R75" s="303"/>
    </row>
    <row r="76" spans="1:18" s="245" customFormat="1" ht="25.5" customHeight="1">
      <c r="A76" s="211" t="s">
        <v>526</v>
      </c>
      <c r="B76" s="212" t="s">
        <v>532</v>
      </c>
      <c r="C76" s="213">
        <v>1523</v>
      </c>
      <c r="D76" s="214" t="s">
        <v>351</v>
      </c>
      <c r="E76" s="214" t="s">
        <v>352</v>
      </c>
      <c r="F76" s="46" t="s">
        <v>536</v>
      </c>
      <c r="G76" s="207" t="s">
        <v>534</v>
      </c>
      <c r="H76" s="212" t="s">
        <v>331</v>
      </c>
      <c r="I76" s="212" t="s">
        <v>331</v>
      </c>
      <c r="J76" s="194">
        <v>664492.52</v>
      </c>
      <c r="K76" s="194">
        <v>322106.88</v>
      </c>
      <c r="L76" s="194">
        <v>11864.17</v>
      </c>
      <c r="M76" s="194"/>
      <c r="N76" s="194"/>
      <c r="O76" s="194">
        <f>J76+K76-L76</f>
        <v>974735.23</v>
      </c>
      <c r="P76" s="257">
        <v>1.282</v>
      </c>
      <c r="R76" s="303"/>
    </row>
    <row r="77" spans="1:18" s="245" customFormat="1" ht="25.5">
      <c r="A77" s="211" t="s">
        <v>339</v>
      </c>
      <c r="B77" s="212" t="s">
        <v>346</v>
      </c>
      <c r="C77" s="216">
        <v>59844.4045</v>
      </c>
      <c r="D77" s="214" t="s">
        <v>351</v>
      </c>
      <c r="E77" s="214" t="s">
        <v>352</v>
      </c>
      <c r="F77" s="46" t="s">
        <v>485</v>
      </c>
      <c r="G77" s="207" t="s">
        <v>359</v>
      </c>
      <c r="H77" s="212" t="s">
        <v>331</v>
      </c>
      <c r="I77" s="212" t="s">
        <v>331</v>
      </c>
      <c r="J77" s="194">
        <v>79365.65</v>
      </c>
      <c r="K77" s="194">
        <f>42818.65-0.01</f>
        <v>42818.64</v>
      </c>
      <c r="L77" s="194">
        <v>11418.28</v>
      </c>
      <c r="M77" s="194"/>
      <c r="N77" s="194"/>
      <c r="O77" s="194">
        <f t="shared" si="1"/>
        <v>110766.01</v>
      </c>
      <c r="P77" s="257">
        <v>0.146</v>
      </c>
      <c r="R77" s="303"/>
    </row>
    <row r="78" spans="1:18" s="245" customFormat="1" ht="25.5">
      <c r="A78" s="211" t="s">
        <v>423</v>
      </c>
      <c r="B78" s="212" t="s">
        <v>444</v>
      </c>
      <c r="C78" s="216">
        <v>381062.60349999997</v>
      </c>
      <c r="D78" s="214" t="s">
        <v>351</v>
      </c>
      <c r="E78" s="214" t="s">
        <v>352</v>
      </c>
      <c r="F78" s="46" t="s">
        <v>485</v>
      </c>
      <c r="G78" s="207" t="s">
        <v>440</v>
      </c>
      <c r="H78" s="212" t="s">
        <v>331</v>
      </c>
      <c r="I78" s="212" t="s">
        <v>331</v>
      </c>
      <c r="J78" s="194">
        <v>695553.57</v>
      </c>
      <c r="K78" s="194">
        <v>140535.9</v>
      </c>
      <c r="L78" s="194">
        <v>60017.37</v>
      </c>
      <c r="M78" s="194"/>
      <c r="N78" s="194"/>
      <c r="O78" s="194">
        <f t="shared" si="1"/>
        <v>776072.1</v>
      </c>
      <c r="P78" s="257">
        <v>1.02</v>
      </c>
      <c r="R78" s="303"/>
    </row>
    <row r="79" spans="1:18" s="245" customFormat="1" ht="25.5" customHeight="1">
      <c r="A79" s="211" t="s">
        <v>535</v>
      </c>
      <c r="B79" s="212" t="s">
        <v>527</v>
      </c>
      <c r="C79" s="216">
        <v>135403</v>
      </c>
      <c r="D79" s="214" t="s">
        <v>351</v>
      </c>
      <c r="E79" s="214" t="s">
        <v>352</v>
      </c>
      <c r="F79" s="46" t="s">
        <v>485</v>
      </c>
      <c r="G79" s="207" t="s">
        <v>530</v>
      </c>
      <c r="H79" s="212"/>
      <c r="I79" s="212"/>
      <c r="J79" s="194">
        <v>149999.44</v>
      </c>
      <c r="K79" s="194">
        <v>965.42</v>
      </c>
      <c r="L79" s="194">
        <v>52.8</v>
      </c>
      <c r="M79" s="194"/>
      <c r="N79" s="194"/>
      <c r="O79" s="194">
        <f t="shared" si="1"/>
        <v>150912.06000000003</v>
      </c>
      <c r="P79" s="257">
        <v>0.198</v>
      </c>
      <c r="R79" s="303"/>
    </row>
    <row r="80" spans="1:19" s="247" customFormat="1" ht="12.75">
      <c r="A80" s="161" t="s">
        <v>278</v>
      </c>
      <c r="B80" s="162"/>
      <c r="C80" s="162"/>
      <c r="D80" s="162"/>
      <c r="E80" s="162"/>
      <c r="F80" s="162"/>
      <c r="G80" s="162"/>
      <c r="H80" s="162"/>
      <c r="I80" s="162"/>
      <c r="J80" s="248">
        <f>SUM(J40:J79)</f>
        <v>33827184.019999996</v>
      </c>
      <c r="K80" s="248">
        <f>SUM(K40:K79)</f>
        <v>37604720.58</v>
      </c>
      <c r="L80" s="248">
        <f>SUM(L40:L79)</f>
        <v>20633176.960000005</v>
      </c>
      <c r="M80" s="248"/>
      <c r="N80" s="248"/>
      <c r="O80" s="248">
        <f>SUM(O40:O79)</f>
        <v>50798727.63999999</v>
      </c>
      <c r="P80" s="258">
        <v>66.791</v>
      </c>
      <c r="R80" s="303"/>
      <c r="S80" s="245"/>
    </row>
    <row r="81" spans="1:18" s="245" customFormat="1" ht="29.25" customHeight="1">
      <c r="A81" s="46" t="s">
        <v>279</v>
      </c>
      <c r="B81" s="46"/>
      <c r="C81" s="46"/>
      <c r="D81" s="46" t="s">
        <v>73</v>
      </c>
      <c r="E81" s="46"/>
      <c r="F81" s="46" t="s">
        <v>73</v>
      </c>
      <c r="G81" s="46"/>
      <c r="H81" s="46"/>
      <c r="I81" s="46"/>
      <c r="J81" s="221" t="s">
        <v>73</v>
      </c>
      <c r="K81" s="221" t="s">
        <v>73</v>
      </c>
      <c r="L81" s="221"/>
      <c r="M81" s="221"/>
      <c r="N81" s="221" t="s">
        <v>73</v>
      </c>
      <c r="O81" s="194" t="s">
        <v>73</v>
      </c>
      <c r="P81" s="257"/>
      <c r="R81" s="303"/>
    </row>
    <row r="82" spans="1:18" s="245" customFormat="1" ht="15" customHeight="1">
      <c r="A82" s="46" t="s">
        <v>280</v>
      </c>
      <c r="B82" s="46"/>
      <c r="C82" s="46" t="s">
        <v>73</v>
      </c>
      <c r="D82" s="46" t="s">
        <v>73</v>
      </c>
      <c r="E82" s="46"/>
      <c r="F82" s="46" t="s">
        <v>73</v>
      </c>
      <c r="G82" s="46"/>
      <c r="H82" s="46"/>
      <c r="I82" s="46"/>
      <c r="J82" s="221" t="s">
        <v>73</v>
      </c>
      <c r="K82" s="221" t="s">
        <v>73</v>
      </c>
      <c r="L82" s="221"/>
      <c r="M82" s="221"/>
      <c r="N82" s="221" t="s">
        <v>73</v>
      </c>
      <c r="O82" s="194" t="s">
        <v>73</v>
      </c>
      <c r="P82" s="257"/>
      <c r="R82" s="303"/>
    </row>
    <row r="83" spans="1:19" s="247" customFormat="1" ht="18.75" customHeight="1">
      <c r="A83" s="46" t="s">
        <v>266</v>
      </c>
      <c r="B83" s="46"/>
      <c r="C83" s="162"/>
      <c r="D83" s="162"/>
      <c r="E83" s="162"/>
      <c r="F83" s="162"/>
      <c r="G83" s="162"/>
      <c r="H83" s="162"/>
      <c r="I83" s="162"/>
      <c r="J83" s="249"/>
      <c r="K83" s="249"/>
      <c r="L83" s="249"/>
      <c r="M83" s="249"/>
      <c r="N83" s="249"/>
      <c r="O83" s="248"/>
      <c r="P83" s="258"/>
      <c r="R83" s="303"/>
      <c r="S83" s="245"/>
    </row>
    <row r="84" spans="1:19" s="247" customFormat="1" ht="25.5">
      <c r="A84" s="211" t="s">
        <v>373</v>
      </c>
      <c r="B84" s="212" t="s">
        <v>374</v>
      </c>
      <c r="C84" s="213">
        <v>459</v>
      </c>
      <c r="D84" s="214" t="s">
        <v>351</v>
      </c>
      <c r="E84" s="214" t="s">
        <v>352</v>
      </c>
      <c r="F84" s="46" t="s">
        <v>486</v>
      </c>
      <c r="G84" s="207" t="s">
        <v>375</v>
      </c>
      <c r="H84" s="212" t="s">
        <v>331</v>
      </c>
      <c r="I84" s="212" t="s">
        <v>331</v>
      </c>
      <c r="J84" s="194">
        <f>311902.31+589771.81</f>
        <v>901674.1200000001</v>
      </c>
      <c r="K84" s="194">
        <v>120498.29</v>
      </c>
      <c r="L84" s="194">
        <v>72827.2</v>
      </c>
      <c r="M84" s="217"/>
      <c r="N84" s="217"/>
      <c r="O84" s="194">
        <f>J84+K84-L84+M84-N84</f>
        <v>949345.2100000002</v>
      </c>
      <c r="P84" s="257">
        <v>1.248</v>
      </c>
      <c r="R84" s="303"/>
      <c r="S84" s="245"/>
    </row>
    <row r="85" spans="1:19" s="247" customFormat="1" ht="25.5">
      <c r="A85" s="211" t="s">
        <v>376</v>
      </c>
      <c r="B85" s="212" t="s">
        <v>377</v>
      </c>
      <c r="C85" s="213">
        <v>21</v>
      </c>
      <c r="D85" s="214" t="s">
        <v>351</v>
      </c>
      <c r="E85" s="214" t="s">
        <v>352</v>
      </c>
      <c r="F85" s="46" t="s">
        <v>486</v>
      </c>
      <c r="G85" s="207" t="s">
        <v>378</v>
      </c>
      <c r="H85" s="212" t="s">
        <v>331</v>
      </c>
      <c r="I85" s="212" t="s">
        <v>331</v>
      </c>
      <c r="J85" s="194">
        <v>21379.55</v>
      </c>
      <c r="K85" s="194"/>
      <c r="L85" s="194">
        <f>379.55</f>
        <v>379.55</v>
      </c>
      <c r="M85" s="217"/>
      <c r="N85" s="217"/>
      <c r="O85" s="194">
        <f aca="true" t="shared" si="2" ref="O85:O91">J85+K85-L85+M85-N85</f>
        <v>21000</v>
      </c>
      <c r="P85" s="257">
        <v>0.028</v>
      </c>
      <c r="R85" s="303"/>
      <c r="S85" s="245"/>
    </row>
    <row r="86" spans="1:19" s="247" customFormat="1" ht="25.5">
      <c r="A86" s="211" t="s">
        <v>393</v>
      </c>
      <c r="B86" s="212" t="s">
        <v>394</v>
      </c>
      <c r="C86" s="213">
        <v>303</v>
      </c>
      <c r="D86" s="214" t="s">
        <v>351</v>
      </c>
      <c r="E86" s="214" t="s">
        <v>352</v>
      </c>
      <c r="F86" s="46" t="s">
        <v>486</v>
      </c>
      <c r="G86" s="207" t="s">
        <v>395</v>
      </c>
      <c r="H86" s="212" t="s">
        <v>331</v>
      </c>
      <c r="I86" s="212" t="s">
        <v>331</v>
      </c>
      <c r="J86" s="194">
        <f>251269.63+369704.7</f>
        <v>620974.3300000001</v>
      </c>
      <c r="K86" s="194">
        <v>94446.02</v>
      </c>
      <c r="L86" s="194">
        <v>88432.1</v>
      </c>
      <c r="M86" s="217"/>
      <c r="N86" s="217"/>
      <c r="O86" s="194">
        <f t="shared" si="2"/>
        <v>626988.2500000001</v>
      </c>
      <c r="P86" s="257">
        <v>0.824</v>
      </c>
      <c r="R86" s="303"/>
      <c r="S86" s="245"/>
    </row>
    <row r="87" spans="1:19" s="247" customFormat="1" ht="25.5">
      <c r="A87" s="211" t="s">
        <v>412</v>
      </c>
      <c r="B87" s="212" t="s">
        <v>413</v>
      </c>
      <c r="C87" s="213">
        <v>30</v>
      </c>
      <c r="D87" s="214" t="s">
        <v>351</v>
      </c>
      <c r="E87" s="214" t="s">
        <v>352</v>
      </c>
      <c r="F87" s="46" t="s">
        <v>486</v>
      </c>
      <c r="G87" s="207" t="s">
        <v>414</v>
      </c>
      <c r="H87" s="212" t="s">
        <v>331</v>
      </c>
      <c r="I87" s="212" t="s">
        <v>331</v>
      </c>
      <c r="J87" s="194">
        <v>60218.05</v>
      </c>
      <c r="K87" s="194">
        <v>423.63</v>
      </c>
      <c r="L87" s="194">
        <v>274.01</v>
      </c>
      <c r="M87" s="217"/>
      <c r="N87" s="217"/>
      <c r="O87" s="194">
        <f t="shared" si="2"/>
        <v>60367.67</v>
      </c>
      <c r="P87" s="257">
        <v>0.079</v>
      </c>
      <c r="R87" s="303"/>
      <c r="S87" s="245"/>
    </row>
    <row r="88" spans="1:19" s="247" customFormat="1" ht="12.75">
      <c r="A88" s="211" t="s">
        <v>416</v>
      </c>
      <c r="B88" s="212" t="s">
        <v>417</v>
      </c>
      <c r="C88" s="213">
        <v>85</v>
      </c>
      <c r="D88" s="214" t="s">
        <v>351</v>
      </c>
      <c r="E88" s="214" t="s">
        <v>352</v>
      </c>
      <c r="F88" s="46" t="s">
        <v>415</v>
      </c>
      <c r="G88" s="212" t="s">
        <v>331</v>
      </c>
      <c r="H88" s="212" t="s">
        <v>331</v>
      </c>
      <c r="I88" s="212" t="s">
        <v>331</v>
      </c>
      <c r="J88" s="194">
        <v>84992.62</v>
      </c>
      <c r="K88" s="194"/>
      <c r="L88" s="194"/>
      <c r="M88" s="217">
        <v>30.63</v>
      </c>
      <c r="N88" s="217">
        <v>44.77</v>
      </c>
      <c r="O88" s="194">
        <f t="shared" si="2"/>
        <v>84978.48</v>
      </c>
      <c r="P88" s="257">
        <v>0.112</v>
      </c>
      <c r="R88" s="303"/>
      <c r="S88" s="245"/>
    </row>
    <row r="89" spans="1:19" s="247" customFormat="1" ht="25.5">
      <c r="A89" s="211" t="s">
        <v>426</v>
      </c>
      <c r="B89" s="212" t="s">
        <v>427</v>
      </c>
      <c r="C89" s="213">
        <v>60</v>
      </c>
      <c r="D89" s="214" t="s">
        <v>351</v>
      </c>
      <c r="E89" s="214" t="s">
        <v>352</v>
      </c>
      <c r="F89" s="46" t="s">
        <v>486</v>
      </c>
      <c r="G89" s="207" t="s">
        <v>428</v>
      </c>
      <c r="H89" s="212" t="s">
        <v>331</v>
      </c>
      <c r="I89" s="212" t="s">
        <v>331</v>
      </c>
      <c r="J89" s="194">
        <v>119127.56</v>
      </c>
      <c r="K89" s="194">
        <v>5030.86</v>
      </c>
      <c r="L89" s="194">
        <v>3423.08</v>
      </c>
      <c r="M89" s="194"/>
      <c r="N89" s="194"/>
      <c r="O89" s="194">
        <f t="shared" si="2"/>
        <v>120735.34</v>
      </c>
      <c r="P89" s="259">
        <v>0.159</v>
      </c>
      <c r="R89" s="303"/>
      <c r="S89" s="245"/>
    </row>
    <row r="90" spans="1:19" s="247" customFormat="1" ht="12.75">
      <c r="A90" s="192" t="s">
        <v>431</v>
      </c>
      <c r="B90" s="212" t="s">
        <v>432</v>
      </c>
      <c r="C90" s="213">
        <v>250</v>
      </c>
      <c r="D90" s="214" t="s">
        <v>351</v>
      </c>
      <c r="E90" s="214" t="s">
        <v>352</v>
      </c>
      <c r="F90" s="46" t="s">
        <v>415</v>
      </c>
      <c r="G90" s="212" t="s">
        <v>331</v>
      </c>
      <c r="H90" s="212" t="s">
        <v>331</v>
      </c>
      <c r="I90" s="212" t="s">
        <v>331</v>
      </c>
      <c r="J90" s="194">
        <v>488771.42</v>
      </c>
      <c r="K90" s="194"/>
      <c r="L90" s="194"/>
      <c r="M90" s="194">
        <v>329.94</v>
      </c>
      <c r="N90" s="194">
        <v>273.43</v>
      </c>
      <c r="O90" s="194">
        <f t="shared" si="2"/>
        <v>488827.93</v>
      </c>
      <c r="P90" s="259">
        <v>0.643</v>
      </c>
      <c r="R90" s="303"/>
      <c r="S90" s="245"/>
    </row>
    <row r="91" spans="1:19" s="247" customFormat="1" ht="12.75">
      <c r="A91" s="192" t="s">
        <v>376</v>
      </c>
      <c r="B91" s="212" t="s">
        <v>528</v>
      </c>
      <c r="C91" s="302">
        <v>94</v>
      </c>
      <c r="D91" s="214" t="s">
        <v>351</v>
      </c>
      <c r="E91" s="214" t="s">
        <v>352</v>
      </c>
      <c r="F91" s="46" t="s">
        <v>415</v>
      </c>
      <c r="G91" s="212" t="s">
        <v>331</v>
      </c>
      <c r="H91" s="212" t="s">
        <v>331</v>
      </c>
      <c r="I91" s="212" t="s">
        <v>331</v>
      </c>
      <c r="J91" s="194">
        <v>183854.6</v>
      </c>
      <c r="K91" s="194"/>
      <c r="L91" s="194"/>
      <c r="M91" s="194"/>
      <c r="N91" s="194">
        <v>0.97</v>
      </c>
      <c r="O91" s="194">
        <f t="shared" si="2"/>
        <v>183853.63</v>
      </c>
      <c r="P91" s="259">
        <v>0.242</v>
      </c>
      <c r="R91" s="303"/>
      <c r="S91" s="245"/>
    </row>
    <row r="92" spans="1:19" s="247" customFormat="1" ht="16.5" customHeight="1">
      <c r="A92" s="46" t="s">
        <v>267</v>
      </c>
      <c r="B92" s="46"/>
      <c r="C92" s="162"/>
      <c r="D92" s="162"/>
      <c r="E92" s="162"/>
      <c r="F92" s="162"/>
      <c r="G92" s="162"/>
      <c r="H92" s="162"/>
      <c r="I92" s="162"/>
      <c r="J92" s="249"/>
      <c r="K92" s="249"/>
      <c r="L92" s="249"/>
      <c r="M92" s="249"/>
      <c r="N92" s="249"/>
      <c r="O92" s="194"/>
      <c r="P92" s="258"/>
      <c r="R92" s="303"/>
      <c r="S92" s="245"/>
    </row>
    <row r="93" spans="1:19" s="247" customFormat="1" ht="9.75" customHeight="1">
      <c r="A93" s="46"/>
      <c r="B93" s="46"/>
      <c r="C93" s="162"/>
      <c r="D93" s="162"/>
      <c r="E93" s="162"/>
      <c r="F93" s="162"/>
      <c r="G93" s="162"/>
      <c r="H93" s="162"/>
      <c r="I93" s="162"/>
      <c r="J93" s="249"/>
      <c r="K93" s="249"/>
      <c r="L93" s="249"/>
      <c r="M93" s="249"/>
      <c r="N93" s="249"/>
      <c r="O93" s="194"/>
      <c r="P93" s="258"/>
      <c r="R93" s="303"/>
      <c r="S93" s="245"/>
    </row>
    <row r="94" spans="1:19" s="247" customFormat="1" ht="15.75" customHeight="1">
      <c r="A94" s="46" t="s">
        <v>268</v>
      </c>
      <c r="B94" s="46"/>
      <c r="C94" s="162"/>
      <c r="D94" s="162"/>
      <c r="E94" s="162"/>
      <c r="F94" s="162"/>
      <c r="G94" s="162"/>
      <c r="H94" s="162"/>
      <c r="I94" s="162"/>
      <c r="J94" s="249"/>
      <c r="K94" s="249"/>
      <c r="L94" s="249"/>
      <c r="M94" s="249"/>
      <c r="N94" s="249"/>
      <c r="O94" s="194"/>
      <c r="P94" s="258"/>
      <c r="R94" s="303"/>
      <c r="S94" s="245"/>
    </row>
    <row r="95" spans="1:19" s="247" customFormat="1" ht="12.75">
      <c r="A95" s="46"/>
      <c r="B95" s="46"/>
      <c r="C95" s="162"/>
      <c r="D95" s="162"/>
      <c r="E95" s="162"/>
      <c r="F95" s="162"/>
      <c r="G95" s="162"/>
      <c r="H95" s="162"/>
      <c r="I95" s="162"/>
      <c r="J95" s="249"/>
      <c r="K95" s="249"/>
      <c r="L95" s="249"/>
      <c r="M95" s="249"/>
      <c r="N95" s="249"/>
      <c r="O95" s="194"/>
      <c r="P95" s="258"/>
      <c r="R95" s="303"/>
      <c r="S95" s="245"/>
    </row>
    <row r="96" spans="1:19" s="247" customFormat="1" ht="14.25" customHeight="1">
      <c r="A96" s="46" t="s">
        <v>269</v>
      </c>
      <c r="B96" s="46"/>
      <c r="C96" s="162"/>
      <c r="D96" s="162"/>
      <c r="E96" s="162"/>
      <c r="F96" s="162"/>
      <c r="G96" s="162"/>
      <c r="H96" s="162"/>
      <c r="I96" s="162"/>
      <c r="J96" s="249"/>
      <c r="K96" s="249"/>
      <c r="L96" s="249"/>
      <c r="M96" s="249"/>
      <c r="N96" s="249"/>
      <c r="O96" s="194"/>
      <c r="P96" s="258"/>
      <c r="R96" s="303"/>
      <c r="S96" s="245"/>
    </row>
    <row r="97" spans="1:19" s="247" customFormat="1" ht="26.25" customHeight="1">
      <c r="A97" s="211" t="s">
        <v>424</v>
      </c>
      <c r="B97" s="212" t="s">
        <v>425</v>
      </c>
      <c r="C97" s="213">
        <v>300</v>
      </c>
      <c r="D97" s="214" t="s">
        <v>351</v>
      </c>
      <c r="E97" s="214" t="s">
        <v>352</v>
      </c>
      <c r="F97" s="46" t="s">
        <v>446</v>
      </c>
      <c r="G97" s="193"/>
      <c r="H97" s="212" t="s">
        <v>447</v>
      </c>
      <c r="I97" s="212" t="s">
        <v>448</v>
      </c>
      <c r="J97" s="194">
        <f>587386.8-51.05</f>
        <v>587335.75</v>
      </c>
      <c r="K97" s="194">
        <v>281815.53</v>
      </c>
      <c r="L97" s="194">
        <v>265151.86</v>
      </c>
      <c r="M97" s="249"/>
      <c r="N97" s="249"/>
      <c r="O97" s="194">
        <f>J97+K97-L97+M97-N97</f>
        <v>603999.42</v>
      </c>
      <c r="P97" s="257">
        <v>0.794</v>
      </c>
      <c r="Q97" s="267"/>
      <c r="R97" s="303"/>
      <c r="S97" s="245"/>
    </row>
    <row r="98" spans="1:19" s="247" customFormat="1" ht="25.5">
      <c r="A98" s="211" t="s">
        <v>429</v>
      </c>
      <c r="B98" s="212" t="s">
        <v>430</v>
      </c>
      <c r="C98" s="213">
        <v>450</v>
      </c>
      <c r="D98" s="214" t="s">
        <v>351</v>
      </c>
      <c r="E98" s="214" t="s">
        <v>352</v>
      </c>
      <c r="F98" s="46" t="s">
        <v>446</v>
      </c>
      <c r="G98" s="193"/>
      <c r="H98" s="212" t="s">
        <v>447</v>
      </c>
      <c r="I98" s="212" t="s">
        <v>448</v>
      </c>
      <c r="J98" s="194">
        <f>875799-76.12</f>
        <v>875722.88</v>
      </c>
      <c r="K98" s="194">
        <v>258756.3</v>
      </c>
      <c r="L98" s="194">
        <v>327141.89</v>
      </c>
      <c r="M98" s="249"/>
      <c r="N98" s="249"/>
      <c r="O98" s="194">
        <f>J98+K98-L98+M98-N98</f>
        <v>807337.2899999999</v>
      </c>
      <c r="P98" s="257">
        <v>1.061</v>
      </c>
      <c r="R98" s="303"/>
      <c r="S98" s="245"/>
    </row>
    <row r="99" spans="1:19" s="247" customFormat="1" ht="12.75">
      <c r="A99" s="161" t="s">
        <v>281</v>
      </c>
      <c r="B99" s="162"/>
      <c r="C99" s="162"/>
      <c r="D99" s="162"/>
      <c r="E99" s="162"/>
      <c r="F99" s="162"/>
      <c r="G99" s="162"/>
      <c r="H99" s="162"/>
      <c r="I99" s="162"/>
      <c r="J99" s="248">
        <f aca="true" t="shared" si="3" ref="J99:O99">SUM(J84:J98)</f>
        <v>3944050.8800000004</v>
      </c>
      <c r="K99" s="248">
        <f t="shared" si="3"/>
        <v>760970.63</v>
      </c>
      <c r="L99" s="248">
        <f t="shared" si="3"/>
        <v>757629.69</v>
      </c>
      <c r="M99" s="248">
        <f t="shared" si="3"/>
        <v>360.57</v>
      </c>
      <c r="N99" s="248">
        <f t="shared" si="3"/>
        <v>319.17</v>
      </c>
      <c r="O99" s="248">
        <f t="shared" si="3"/>
        <v>3947433.22</v>
      </c>
      <c r="P99" s="258">
        <v>5.19</v>
      </c>
      <c r="R99" s="303"/>
      <c r="S99" s="245"/>
    </row>
    <row r="100" spans="1:18" s="245" customFormat="1" ht="29.25" customHeight="1">
      <c r="A100" s="46" t="s">
        <v>282</v>
      </c>
      <c r="B100" s="46"/>
      <c r="C100" s="46"/>
      <c r="D100" s="46"/>
      <c r="E100" s="46"/>
      <c r="F100" s="46"/>
      <c r="G100" s="46"/>
      <c r="H100" s="46"/>
      <c r="I100" s="46"/>
      <c r="J100" s="221"/>
      <c r="K100" s="221"/>
      <c r="L100" s="221"/>
      <c r="M100" s="221"/>
      <c r="N100" s="221"/>
      <c r="O100" s="194"/>
      <c r="P100" s="260"/>
      <c r="R100" s="303"/>
    </row>
    <row r="101" spans="1:19" s="247" customFormat="1" ht="12.75">
      <c r="A101" s="46" t="s">
        <v>283</v>
      </c>
      <c r="B101" s="46"/>
      <c r="C101" s="162"/>
      <c r="D101" s="162"/>
      <c r="E101" s="162"/>
      <c r="F101" s="162"/>
      <c r="G101" s="162"/>
      <c r="H101" s="162"/>
      <c r="I101" s="162"/>
      <c r="J101" s="249"/>
      <c r="K101" s="249"/>
      <c r="L101" s="249"/>
      <c r="M101" s="249"/>
      <c r="N101" s="249"/>
      <c r="O101" s="248"/>
      <c r="P101" s="261"/>
      <c r="R101" s="303"/>
      <c r="S101" s="245"/>
    </row>
    <row r="102" spans="1:19" s="247" customFormat="1" ht="12.75">
      <c r="A102" s="163"/>
      <c r="B102" s="163"/>
      <c r="C102" s="162"/>
      <c r="D102" s="162"/>
      <c r="E102" s="162"/>
      <c r="F102" s="162"/>
      <c r="G102" s="162"/>
      <c r="H102" s="162"/>
      <c r="I102" s="162"/>
      <c r="J102" s="249"/>
      <c r="K102" s="249"/>
      <c r="L102" s="249"/>
      <c r="M102" s="249"/>
      <c r="N102" s="249"/>
      <c r="O102" s="248"/>
      <c r="P102" s="261"/>
      <c r="R102" s="303"/>
      <c r="S102" s="245"/>
    </row>
    <row r="103" spans="1:19" s="247" customFormat="1" ht="12.75">
      <c r="A103" s="46" t="s">
        <v>284</v>
      </c>
      <c r="B103" s="46"/>
      <c r="C103" s="162"/>
      <c r="D103" s="162"/>
      <c r="E103" s="162"/>
      <c r="F103" s="162"/>
      <c r="G103" s="162"/>
      <c r="H103" s="162"/>
      <c r="I103" s="162"/>
      <c r="J103" s="249"/>
      <c r="K103" s="249"/>
      <c r="L103" s="249"/>
      <c r="M103" s="249"/>
      <c r="N103" s="249"/>
      <c r="O103" s="248"/>
      <c r="P103" s="261"/>
      <c r="R103" s="303"/>
      <c r="S103" s="245"/>
    </row>
    <row r="104" spans="1:19" s="247" customFormat="1" ht="12.75">
      <c r="A104" s="163"/>
      <c r="B104" s="163"/>
      <c r="C104" s="162"/>
      <c r="D104" s="162"/>
      <c r="E104" s="162"/>
      <c r="F104" s="162"/>
      <c r="G104" s="162"/>
      <c r="H104" s="162"/>
      <c r="I104" s="162"/>
      <c r="J104" s="249"/>
      <c r="K104" s="249"/>
      <c r="L104" s="249"/>
      <c r="M104" s="249"/>
      <c r="N104" s="249"/>
      <c r="O104" s="248"/>
      <c r="P104" s="261"/>
      <c r="R104" s="303"/>
      <c r="S104" s="245"/>
    </row>
    <row r="105" spans="1:19" s="247" customFormat="1" ht="12.75">
      <c r="A105" s="46" t="s">
        <v>20</v>
      </c>
      <c r="B105" s="46"/>
      <c r="C105" s="162"/>
      <c r="D105" s="162"/>
      <c r="E105" s="162"/>
      <c r="F105" s="162"/>
      <c r="G105" s="162"/>
      <c r="H105" s="162"/>
      <c r="I105" s="162"/>
      <c r="J105" s="249"/>
      <c r="K105" s="249"/>
      <c r="L105" s="249"/>
      <c r="M105" s="249"/>
      <c r="N105" s="249"/>
      <c r="O105" s="248"/>
      <c r="P105" s="261"/>
      <c r="R105" s="303"/>
      <c r="S105" s="245"/>
    </row>
    <row r="106" spans="1:19" s="247" customFormat="1" ht="13.5">
      <c r="A106" s="250"/>
      <c r="B106" s="250"/>
      <c r="C106" s="162"/>
      <c r="D106" s="162"/>
      <c r="E106" s="162"/>
      <c r="F106" s="162"/>
      <c r="G106" s="162"/>
      <c r="H106" s="162"/>
      <c r="I106" s="162"/>
      <c r="J106" s="249"/>
      <c r="K106" s="249"/>
      <c r="L106" s="249"/>
      <c r="M106" s="249"/>
      <c r="N106" s="249"/>
      <c r="O106" s="248"/>
      <c r="P106" s="261"/>
      <c r="R106" s="303"/>
      <c r="S106" s="245"/>
    </row>
    <row r="107" spans="1:19" s="247" customFormat="1" ht="13.5">
      <c r="A107" s="161" t="s">
        <v>285</v>
      </c>
      <c r="B107" s="250"/>
      <c r="C107" s="162"/>
      <c r="D107" s="162"/>
      <c r="E107" s="162"/>
      <c r="F107" s="162"/>
      <c r="G107" s="162"/>
      <c r="H107" s="162"/>
      <c r="I107" s="162"/>
      <c r="J107" s="249"/>
      <c r="K107" s="249"/>
      <c r="L107" s="249"/>
      <c r="M107" s="249"/>
      <c r="N107" s="249"/>
      <c r="O107" s="248"/>
      <c r="P107" s="261"/>
      <c r="R107" s="303"/>
      <c r="S107" s="245"/>
    </row>
    <row r="108" spans="1:18" s="245" customFormat="1" ht="12.75">
      <c r="A108" s="46" t="s">
        <v>286</v>
      </c>
      <c r="B108" s="46"/>
      <c r="C108" s="46" t="s">
        <v>73</v>
      </c>
      <c r="D108" s="46" t="s">
        <v>73</v>
      </c>
      <c r="E108" s="46"/>
      <c r="F108" s="46" t="s">
        <v>73</v>
      </c>
      <c r="G108" s="46"/>
      <c r="H108" s="46"/>
      <c r="I108" s="46"/>
      <c r="J108" s="221" t="s">
        <v>73</v>
      </c>
      <c r="K108" s="221" t="s">
        <v>73</v>
      </c>
      <c r="L108" s="221"/>
      <c r="M108" s="221"/>
      <c r="N108" s="221" t="s">
        <v>73</v>
      </c>
      <c r="O108" s="194" t="s">
        <v>73</v>
      </c>
      <c r="P108" s="260"/>
      <c r="R108" s="303"/>
    </row>
    <row r="109" spans="1:18" s="245" customFormat="1" ht="12.75">
      <c r="A109" s="163"/>
      <c r="B109" s="163"/>
      <c r="C109" s="46"/>
      <c r="D109" s="46"/>
      <c r="E109" s="46"/>
      <c r="F109" s="46"/>
      <c r="G109" s="46"/>
      <c r="H109" s="46"/>
      <c r="I109" s="46"/>
      <c r="J109" s="221"/>
      <c r="K109" s="221"/>
      <c r="L109" s="221"/>
      <c r="M109" s="221"/>
      <c r="N109" s="221"/>
      <c r="O109" s="194"/>
      <c r="P109" s="260"/>
      <c r="R109" s="303"/>
    </row>
    <row r="110" spans="1:18" s="245" customFormat="1" ht="12.75">
      <c r="A110" s="161" t="s">
        <v>287</v>
      </c>
      <c r="B110" s="46"/>
      <c r="C110" s="46"/>
      <c r="D110" s="46"/>
      <c r="E110" s="46"/>
      <c r="F110" s="46"/>
      <c r="G110" s="46"/>
      <c r="H110" s="46"/>
      <c r="I110" s="46"/>
      <c r="J110" s="221"/>
      <c r="K110" s="221"/>
      <c r="L110" s="221"/>
      <c r="M110" s="221"/>
      <c r="N110" s="221"/>
      <c r="O110" s="194"/>
      <c r="P110" s="260"/>
      <c r="R110" s="303"/>
    </row>
    <row r="111" spans="1:18" s="245" customFormat="1" ht="12.75">
      <c r="A111" s="251" t="s">
        <v>288</v>
      </c>
      <c r="B111" s="46"/>
      <c r="C111" s="46" t="s">
        <v>73</v>
      </c>
      <c r="D111" s="46" t="s">
        <v>73</v>
      </c>
      <c r="E111" s="46"/>
      <c r="F111" s="46" t="s">
        <v>73</v>
      </c>
      <c r="G111" s="46"/>
      <c r="H111" s="46"/>
      <c r="I111" s="46"/>
      <c r="J111" s="221" t="s">
        <v>73</v>
      </c>
      <c r="K111" s="221" t="s">
        <v>73</v>
      </c>
      <c r="L111" s="221"/>
      <c r="M111" s="221"/>
      <c r="N111" s="221" t="s">
        <v>73</v>
      </c>
      <c r="O111" s="194" t="s">
        <v>73</v>
      </c>
      <c r="P111" s="260"/>
      <c r="R111" s="303"/>
    </row>
    <row r="112" spans="1:18" s="245" customFormat="1" ht="38.25" customHeight="1">
      <c r="A112" s="252" t="s">
        <v>289</v>
      </c>
      <c r="B112" s="46"/>
      <c r="C112" s="46"/>
      <c r="D112" s="46"/>
      <c r="E112" s="46"/>
      <c r="F112" s="46"/>
      <c r="G112" s="46"/>
      <c r="H112" s="46"/>
      <c r="I112" s="46"/>
      <c r="J112" s="221"/>
      <c r="K112" s="221"/>
      <c r="L112" s="221"/>
      <c r="M112" s="221"/>
      <c r="N112" s="221"/>
      <c r="O112" s="194"/>
      <c r="P112" s="260"/>
      <c r="R112" s="303"/>
    </row>
    <row r="113" spans="1:18" s="245" customFormat="1" ht="15" customHeight="1">
      <c r="A113" s="46" t="s">
        <v>263</v>
      </c>
      <c r="B113" s="46"/>
      <c r="C113" s="46" t="s">
        <v>73</v>
      </c>
      <c r="D113" s="46" t="s">
        <v>73</v>
      </c>
      <c r="E113" s="46"/>
      <c r="F113" s="46" t="s">
        <v>73</v>
      </c>
      <c r="G113" s="46"/>
      <c r="H113" s="46"/>
      <c r="I113" s="46"/>
      <c r="J113" s="221" t="s">
        <v>73</v>
      </c>
      <c r="K113" s="221" t="s">
        <v>73</v>
      </c>
      <c r="L113" s="221"/>
      <c r="M113" s="221"/>
      <c r="N113" s="221" t="s">
        <v>73</v>
      </c>
      <c r="O113" s="194" t="s">
        <v>73</v>
      </c>
      <c r="P113" s="260"/>
      <c r="R113" s="303"/>
    </row>
    <row r="114" spans="1:19" s="247" customFormat="1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249"/>
      <c r="K114" s="249"/>
      <c r="L114" s="249"/>
      <c r="M114" s="249"/>
      <c r="N114" s="249"/>
      <c r="O114" s="248"/>
      <c r="P114" s="261"/>
      <c r="R114" s="303"/>
      <c r="S114" s="245"/>
    </row>
    <row r="115" spans="1:19" s="247" customFormat="1" ht="12.75">
      <c r="A115" s="161" t="s">
        <v>278</v>
      </c>
      <c r="B115" s="162"/>
      <c r="C115" s="162"/>
      <c r="D115" s="162"/>
      <c r="E115" s="162"/>
      <c r="F115" s="162"/>
      <c r="G115" s="162"/>
      <c r="H115" s="162"/>
      <c r="I115" s="162"/>
      <c r="J115" s="249"/>
      <c r="K115" s="249"/>
      <c r="L115" s="249"/>
      <c r="M115" s="249"/>
      <c r="N115" s="249"/>
      <c r="O115" s="248"/>
      <c r="P115" s="261"/>
      <c r="R115" s="303"/>
      <c r="S115" s="245"/>
    </row>
    <row r="116" spans="1:18" s="245" customFormat="1" ht="27.75" customHeight="1">
      <c r="A116" s="46" t="s">
        <v>279</v>
      </c>
      <c r="B116" s="46"/>
      <c r="C116" s="46" t="s">
        <v>73</v>
      </c>
      <c r="D116" s="46" t="s">
        <v>73</v>
      </c>
      <c r="E116" s="46"/>
      <c r="F116" s="46" t="s">
        <v>73</v>
      </c>
      <c r="G116" s="46"/>
      <c r="H116" s="46"/>
      <c r="I116" s="46"/>
      <c r="J116" s="221" t="s">
        <v>73</v>
      </c>
      <c r="K116" s="221" t="s">
        <v>73</v>
      </c>
      <c r="L116" s="221"/>
      <c r="M116" s="221"/>
      <c r="N116" s="221" t="s">
        <v>73</v>
      </c>
      <c r="O116" s="194" t="s">
        <v>73</v>
      </c>
      <c r="P116" s="260"/>
      <c r="R116" s="303"/>
    </row>
    <row r="117" spans="1:18" s="245" customFormat="1" ht="14.25" customHeight="1">
      <c r="A117" s="46" t="s">
        <v>280</v>
      </c>
      <c r="B117" s="46"/>
      <c r="C117" s="46" t="s">
        <v>73</v>
      </c>
      <c r="D117" s="46" t="s">
        <v>73</v>
      </c>
      <c r="E117" s="46"/>
      <c r="F117" s="46" t="s">
        <v>73</v>
      </c>
      <c r="G117" s="46"/>
      <c r="H117" s="46"/>
      <c r="I117" s="46"/>
      <c r="J117" s="221" t="s">
        <v>73</v>
      </c>
      <c r="K117" s="221" t="s">
        <v>73</v>
      </c>
      <c r="L117" s="221"/>
      <c r="M117" s="221"/>
      <c r="N117" s="221" t="s">
        <v>73</v>
      </c>
      <c r="O117" s="194" t="s">
        <v>73</v>
      </c>
      <c r="P117" s="260"/>
      <c r="R117" s="303"/>
    </row>
    <row r="118" spans="1:19" s="247" customFormat="1" ht="16.5" customHeight="1">
      <c r="A118" s="46" t="s">
        <v>266</v>
      </c>
      <c r="B118" s="46"/>
      <c r="C118" s="162"/>
      <c r="D118" s="162"/>
      <c r="E118" s="162"/>
      <c r="F118" s="162"/>
      <c r="G118" s="162"/>
      <c r="H118" s="162"/>
      <c r="I118" s="162"/>
      <c r="J118" s="249"/>
      <c r="K118" s="249"/>
      <c r="L118" s="249"/>
      <c r="M118" s="249"/>
      <c r="N118" s="249"/>
      <c r="O118" s="248"/>
      <c r="P118" s="261"/>
      <c r="R118" s="303"/>
      <c r="S118" s="245"/>
    </row>
    <row r="119" spans="1:19" s="247" customFormat="1" ht="9.75" customHeight="1">
      <c r="A119" s="46"/>
      <c r="B119" s="46"/>
      <c r="C119" s="162"/>
      <c r="D119" s="162"/>
      <c r="E119" s="162"/>
      <c r="F119" s="162"/>
      <c r="G119" s="162"/>
      <c r="H119" s="162"/>
      <c r="I119" s="162"/>
      <c r="J119" s="249"/>
      <c r="K119" s="249"/>
      <c r="L119" s="249"/>
      <c r="M119" s="249"/>
      <c r="N119" s="249"/>
      <c r="O119" s="248"/>
      <c r="P119" s="261"/>
      <c r="R119" s="303"/>
      <c r="S119" s="245"/>
    </row>
    <row r="120" spans="1:19" s="247" customFormat="1" ht="14.25" customHeight="1">
      <c r="A120" s="46" t="s">
        <v>267</v>
      </c>
      <c r="B120" s="46"/>
      <c r="C120" s="162"/>
      <c r="D120" s="162"/>
      <c r="E120" s="162"/>
      <c r="F120" s="162"/>
      <c r="G120" s="162"/>
      <c r="H120" s="162"/>
      <c r="I120" s="162"/>
      <c r="J120" s="249"/>
      <c r="K120" s="249"/>
      <c r="L120" s="249"/>
      <c r="M120" s="249"/>
      <c r="N120" s="249"/>
      <c r="O120" s="248"/>
      <c r="P120" s="261"/>
      <c r="R120" s="303"/>
      <c r="S120" s="245"/>
    </row>
    <row r="121" spans="1:19" s="247" customFormat="1" ht="9.75" customHeight="1">
      <c r="A121" s="46"/>
      <c r="B121" s="46"/>
      <c r="C121" s="162"/>
      <c r="D121" s="162"/>
      <c r="E121" s="162"/>
      <c r="F121" s="162"/>
      <c r="G121" s="162"/>
      <c r="H121" s="162"/>
      <c r="I121" s="162"/>
      <c r="J121" s="249"/>
      <c r="K121" s="249"/>
      <c r="L121" s="249"/>
      <c r="M121" s="249"/>
      <c r="N121" s="249"/>
      <c r="O121" s="248"/>
      <c r="P121" s="261"/>
      <c r="R121" s="303"/>
      <c r="S121" s="245"/>
    </row>
    <row r="122" spans="1:19" s="247" customFormat="1" ht="15.75" customHeight="1">
      <c r="A122" s="46" t="s">
        <v>268</v>
      </c>
      <c r="B122" s="46"/>
      <c r="C122" s="162"/>
      <c r="D122" s="162"/>
      <c r="E122" s="162"/>
      <c r="F122" s="162"/>
      <c r="G122" s="162"/>
      <c r="H122" s="162"/>
      <c r="I122" s="162"/>
      <c r="J122" s="249"/>
      <c r="K122" s="249"/>
      <c r="L122" s="249"/>
      <c r="M122" s="249"/>
      <c r="N122" s="249"/>
      <c r="O122" s="248"/>
      <c r="P122" s="261"/>
      <c r="R122" s="303"/>
      <c r="S122" s="245"/>
    </row>
    <row r="123" spans="1:19" s="247" customFormat="1" ht="12.75">
      <c r="A123" s="46"/>
      <c r="B123" s="46"/>
      <c r="C123" s="162"/>
      <c r="D123" s="162"/>
      <c r="E123" s="162"/>
      <c r="F123" s="162"/>
      <c r="G123" s="162"/>
      <c r="H123" s="162"/>
      <c r="I123" s="162"/>
      <c r="J123" s="249"/>
      <c r="K123" s="249"/>
      <c r="L123" s="249"/>
      <c r="M123" s="249"/>
      <c r="N123" s="249"/>
      <c r="O123" s="248"/>
      <c r="P123" s="261"/>
      <c r="R123" s="303"/>
      <c r="S123" s="245"/>
    </row>
    <row r="124" spans="1:19" s="247" customFormat="1" ht="14.25" customHeight="1">
      <c r="A124" s="46" t="s">
        <v>269</v>
      </c>
      <c r="B124" s="46"/>
      <c r="C124" s="162"/>
      <c r="D124" s="162"/>
      <c r="E124" s="162"/>
      <c r="F124" s="162"/>
      <c r="G124" s="162"/>
      <c r="H124" s="162"/>
      <c r="I124" s="162"/>
      <c r="J124" s="249"/>
      <c r="K124" s="249"/>
      <c r="L124" s="249"/>
      <c r="M124" s="249"/>
      <c r="N124" s="249"/>
      <c r="O124" s="248"/>
      <c r="P124" s="261"/>
      <c r="R124" s="303"/>
      <c r="S124" s="245"/>
    </row>
    <row r="125" spans="1:19" s="247" customFormat="1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249"/>
      <c r="K125" s="249"/>
      <c r="L125" s="249"/>
      <c r="M125" s="249"/>
      <c r="N125" s="249"/>
      <c r="O125" s="248"/>
      <c r="P125" s="261"/>
      <c r="R125" s="303"/>
      <c r="S125" s="245"/>
    </row>
    <row r="126" spans="1:19" s="247" customFormat="1" ht="12.75">
      <c r="A126" s="161" t="s">
        <v>281</v>
      </c>
      <c r="B126" s="162"/>
      <c r="C126" s="162"/>
      <c r="D126" s="162"/>
      <c r="E126" s="162"/>
      <c r="F126" s="162"/>
      <c r="G126" s="162"/>
      <c r="H126" s="162"/>
      <c r="I126" s="162"/>
      <c r="J126" s="249"/>
      <c r="K126" s="249"/>
      <c r="L126" s="249"/>
      <c r="M126" s="249"/>
      <c r="N126" s="249"/>
      <c r="O126" s="248"/>
      <c r="P126" s="261"/>
      <c r="R126" s="303"/>
      <c r="S126" s="245"/>
    </row>
    <row r="127" spans="1:18" s="245" customFormat="1" ht="28.5" customHeight="1">
      <c r="A127" s="46" t="s">
        <v>290</v>
      </c>
      <c r="B127" s="46"/>
      <c r="C127" s="46" t="s">
        <v>73</v>
      </c>
      <c r="D127" s="46" t="s">
        <v>73</v>
      </c>
      <c r="E127" s="46"/>
      <c r="F127" s="46" t="s">
        <v>73</v>
      </c>
      <c r="G127" s="46"/>
      <c r="H127" s="46"/>
      <c r="I127" s="46"/>
      <c r="J127" s="221" t="s">
        <v>73</v>
      </c>
      <c r="K127" s="221" t="s">
        <v>73</v>
      </c>
      <c r="L127" s="221"/>
      <c r="M127" s="221"/>
      <c r="N127" s="221" t="s">
        <v>73</v>
      </c>
      <c r="O127" s="194" t="s">
        <v>73</v>
      </c>
      <c r="P127" s="260"/>
      <c r="R127" s="303"/>
    </row>
    <row r="128" spans="1:18" s="245" customFormat="1" ht="12.75">
      <c r="A128" s="163"/>
      <c r="B128" s="163"/>
      <c r="C128" s="46"/>
      <c r="D128" s="46"/>
      <c r="E128" s="46"/>
      <c r="F128" s="46"/>
      <c r="G128" s="46"/>
      <c r="H128" s="46"/>
      <c r="I128" s="46"/>
      <c r="J128" s="221"/>
      <c r="K128" s="221"/>
      <c r="L128" s="221"/>
      <c r="M128" s="221"/>
      <c r="N128" s="221"/>
      <c r="O128" s="194"/>
      <c r="P128" s="260"/>
      <c r="R128" s="303"/>
    </row>
    <row r="129" spans="1:18" s="245" customFormat="1" ht="12.75">
      <c r="A129" s="161" t="s">
        <v>285</v>
      </c>
      <c r="B129" s="46"/>
      <c r="C129" s="46"/>
      <c r="D129" s="46"/>
      <c r="E129" s="46"/>
      <c r="F129" s="46"/>
      <c r="G129" s="46"/>
      <c r="H129" s="46"/>
      <c r="I129" s="46"/>
      <c r="J129" s="221"/>
      <c r="K129" s="221"/>
      <c r="L129" s="221"/>
      <c r="M129" s="221"/>
      <c r="N129" s="221"/>
      <c r="O129" s="194"/>
      <c r="P129" s="260"/>
      <c r="R129" s="303"/>
    </row>
    <row r="130" spans="1:18" s="245" customFormat="1" ht="12.75">
      <c r="A130" s="251" t="s">
        <v>291</v>
      </c>
      <c r="B130" s="46"/>
      <c r="C130" s="46" t="s">
        <v>73</v>
      </c>
      <c r="D130" s="46" t="s">
        <v>73</v>
      </c>
      <c r="E130" s="46"/>
      <c r="F130" s="46" t="s">
        <v>73</v>
      </c>
      <c r="G130" s="46"/>
      <c r="H130" s="46"/>
      <c r="I130" s="46"/>
      <c r="J130" s="221" t="s">
        <v>73</v>
      </c>
      <c r="K130" s="221" t="s">
        <v>73</v>
      </c>
      <c r="L130" s="221"/>
      <c r="M130" s="221"/>
      <c r="N130" s="221" t="s">
        <v>73</v>
      </c>
      <c r="O130" s="194" t="s">
        <v>73</v>
      </c>
      <c r="P130" s="260"/>
      <c r="R130" s="303"/>
    </row>
    <row r="131" spans="1:18" s="245" customFormat="1" ht="12.75">
      <c r="A131" s="161" t="s">
        <v>292</v>
      </c>
      <c r="B131" s="46"/>
      <c r="C131" s="46"/>
      <c r="D131" s="46"/>
      <c r="E131" s="46"/>
      <c r="F131" s="46"/>
      <c r="G131" s="46"/>
      <c r="H131" s="46"/>
      <c r="I131" s="46"/>
      <c r="J131" s="248">
        <f aca="true" t="shared" si="4" ref="J131:O131">J99+J80</f>
        <v>37771234.9</v>
      </c>
      <c r="K131" s="248">
        <f t="shared" si="4"/>
        <v>38365691.21</v>
      </c>
      <c r="L131" s="248">
        <f t="shared" si="4"/>
        <v>21390806.650000006</v>
      </c>
      <c r="M131" s="248">
        <f t="shared" si="4"/>
        <v>360.57</v>
      </c>
      <c r="N131" s="248">
        <f t="shared" si="4"/>
        <v>319.17</v>
      </c>
      <c r="O131" s="248">
        <f t="shared" si="4"/>
        <v>54746160.85999999</v>
      </c>
      <c r="P131" s="258">
        <v>71.981</v>
      </c>
      <c r="R131" s="303"/>
    </row>
    <row r="132" spans="1:15" ht="49.5" customHeight="1">
      <c r="A132" s="352" t="s">
        <v>418</v>
      </c>
      <c r="B132" s="353"/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275"/>
    </row>
    <row r="133" spans="1:15" ht="12.75">
      <c r="A133" s="253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275"/>
    </row>
    <row r="134" spans="1:15" ht="12.75">
      <c r="A134" s="220" t="s">
        <v>529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275"/>
    </row>
    <row r="135" spans="1:4" ht="12.75">
      <c r="A135" s="220"/>
      <c r="B135" s="174"/>
      <c r="C135" s="174"/>
      <c r="D135" s="174"/>
    </row>
    <row r="136" spans="1:15" ht="12.75">
      <c r="A136" s="220"/>
      <c r="B136" s="174"/>
      <c r="C136" s="174"/>
      <c r="D136" s="174"/>
      <c r="E136" s="255" t="s">
        <v>293</v>
      </c>
      <c r="F136" s="239"/>
      <c r="G136" s="239"/>
      <c r="H136" s="239"/>
      <c r="I136" s="304" t="s">
        <v>537</v>
      </c>
      <c r="J136" s="185"/>
      <c r="K136" s="8"/>
      <c r="L136" s="370"/>
      <c r="M136" s="304" t="s">
        <v>539</v>
      </c>
      <c r="N136" s="304"/>
      <c r="O136" s="22"/>
    </row>
    <row r="137" spans="1:15" s="245" customFormat="1" ht="12.75">
      <c r="A137" s="189"/>
      <c r="B137" s="189"/>
      <c r="C137" s="189"/>
      <c r="D137" s="189"/>
      <c r="E137" s="189"/>
      <c r="F137" s="189"/>
      <c r="G137" s="189"/>
      <c r="H137" s="189"/>
      <c r="I137" s="9"/>
      <c r="J137" s="9"/>
      <c r="K137" s="8"/>
      <c r="L137" s="254"/>
      <c r="M137" s="8"/>
      <c r="N137" s="8"/>
      <c r="O137" s="22"/>
    </row>
    <row r="138" spans="2:15" ht="12.75" customHeight="1">
      <c r="B138" s="174"/>
      <c r="C138" s="255"/>
      <c r="D138" s="239"/>
      <c r="E138" s="189"/>
      <c r="F138" s="189" t="s">
        <v>542</v>
      </c>
      <c r="G138" s="189"/>
      <c r="H138" s="189"/>
      <c r="I138" s="305"/>
      <c r="J138" s="164"/>
      <c r="K138" s="305" t="s">
        <v>538</v>
      </c>
      <c r="L138" s="254"/>
      <c r="M138" s="305"/>
      <c r="N138" s="164"/>
      <c r="O138" s="305" t="s">
        <v>540</v>
      </c>
    </row>
    <row r="139" spans="1:15" s="245" customFormat="1" ht="12.75">
      <c r="A139" s="189"/>
      <c r="B139" s="189"/>
      <c r="C139" s="189"/>
      <c r="D139" s="189"/>
      <c r="I139" s="9"/>
      <c r="J139" s="9"/>
      <c r="K139" s="22"/>
      <c r="L139" s="256"/>
      <c r="M139" s="256"/>
      <c r="O139" s="276"/>
    </row>
    <row r="140" spans="1:4" s="245" customFormat="1" ht="12">
      <c r="A140" s="189"/>
      <c r="B140" s="189"/>
      <c r="C140" s="189"/>
      <c r="D140" s="189"/>
    </row>
    <row r="141" s="245" customFormat="1" ht="12"/>
    <row r="142" spans="11:15" s="245" customFormat="1" ht="12">
      <c r="K142" s="256"/>
      <c r="L142" s="256"/>
      <c r="M142" s="256"/>
      <c r="O142" s="276"/>
    </row>
    <row r="143" spans="11:15" s="245" customFormat="1" ht="12">
      <c r="K143" s="256"/>
      <c r="L143" s="256"/>
      <c r="M143" s="256"/>
      <c r="O143" s="276"/>
    </row>
    <row r="144" spans="11:15" s="245" customFormat="1" ht="12">
      <c r="K144" s="256"/>
      <c r="L144" s="256"/>
      <c r="M144" s="256"/>
      <c r="O144" s="276"/>
    </row>
    <row r="145" spans="11:15" s="245" customFormat="1" ht="12">
      <c r="K145" s="256"/>
      <c r="L145" s="256"/>
      <c r="M145" s="256"/>
      <c r="O145" s="276"/>
    </row>
    <row r="146" spans="11:15" s="245" customFormat="1" ht="12">
      <c r="K146" s="256"/>
      <c r="L146" s="256"/>
      <c r="M146" s="256"/>
      <c r="O146" s="276"/>
    </row>
    <row r="147" spans="11:15" s="245" customFormat="1" ht="12">
      <c r="K147" s="256"/>
      <c r="L147" s="256"/>
      <c r="M147" s="256"/>
      <c r="O147" s="276"/>
    </row>
    <row r="148" spans="11:15" s="245" customFormat="1" ht="12">
      <c r="K148" s="256"/>
      <c r="L148" s="256"/>
      <c r="M148" s="256"/>
      <c r="O148" s="276"/>
    </row>
    <row r="149" spans="6:15" s="245" customFormat="1" ht="12">
      <c r="F149" s="189"/>
      <c r="G149" s="189"/>
      <c r="H149" s="189"/>
      <c r="I149" s="189"/>
      <c r="K149" s="256"/>
      <c r="L149" s="256"/>
      <c r="M149" s="256"/>
      <c r="O149" s="276"/>
    </row>
    <row r="150" spans="11:15" s="245" customFormat="1" ht="12">
      <c r="K150" s="256"/>
      <c r="L150" s="256"/>
      <c r="M150" s="256"/>
      <c r="O150" s="276"/>
    </row>
    <row r="151" spans="11:15" s="245" customFormat="1" ht="12">
      <c r="K151" s="256"/>
      <c r="L151" s="256"/>
      <c r="M151" s="256"/>
      <c r="O151" s="276"/>
    </row>
    <row r="152" spans="11:15" s="245" customFormat="1" ht="12">
      <c r="K152" s="256"/>
      <c r="L152" s="256"/>
      <c r="M152" s="256"/>
      <c r="O152" s="276"/>
    </row>
    <row r="153" spans="11:15" s="245" customFormat="1" ht="12">
      <c r="K153" s="256"/>
      <c r="L153" s="256"/>
      <c r="M153" s="256"/>
      <c r="O153" s="276"/>
    </row>
    <row r="154" spans="11:15" s="245" customFormat="1" ht="12">
      <c r="K154" s="256"/>
      <c r="L154" s="256"/>
      <c r="M154" s="256"/>
      <c r="O154" s="276"/>
    </row>
    <row r="155" spans="11:15" s="245" customFormat="1" ht="12">
      <c r="K155" s="256"/>
      <c r="L155" s="256"/>
      <c r="M155" s="256"/>
      <c r="O155" s="276"/>
    </row>
    <row r="156" spans="11:15" s="245" customFormat="1" ht="12">
      <c r="K156" s="256"/>
      <c r="L156" s="256"/>
      <c r="M156" s="256"/>
      <c r="O156" s="276"/>
    </row>
    <row r="157" spans="11:15" s="245" customFormat="1" ht="12">
      <c r="K157" s="256"/>
      <c r="L157" s="256"/>
      <c r="M157" s="256"/>
      <c r="O157" s="276"/>
    </row>
    <row r="158" spans="11:15" s="245" customFormat="1" ht="12">
      <c r="K158" s="256"/>
      <c r="L158" s="256"/>
      <c r="M158" s="256"/>
      <c r="O158" s="276"/>
    </row>
    <row r="159" spans="11:15" s="245" customFormat="1" ht="12">
      <c r="K159" s="256"/>
      <c r="L159" s="256"/>
      <c r="M159" s="256"/>
      <c r="O159" s="276"/>
    </row>
    <row r="160" spans="11:15" s="245" customFormat="1" ht="12">
      <c r="K160" s="256"/>
      <c r="L160" s="256"/>
      <c r="M160" s="256"/>
      <c r="O160" s="276"/>
    </row>
    <row r="161" spans="11:15" s="245" customFormat="1" ht="12">
      <c r="K161" s="256"/>
      <c r="L161" s="256"/>
      <c r="M161" s="256"/>
      <c r="O161" s="276"/>
    </row>
    <row r="162" spans="11:15" s="245" customFormat="1" ht="12">
      <c r="K162" s="256"/>
      <c r="L162" s="256"/>
      <c r="M162" s="256"/>
      <c r="O162" s="276"/>
    </row>
    <row r="163" spans="11:15" s="245" customFormat="1" ht="12">
      <c r="K163" s="256"/>
      <c r="L163" s="256"/>
      <c r="M163" s="256"/>
      <c r="O163" s="276"/>
    </row>
    <row r="164" spans="11:15" s="245" customFormat="1" ht="12">
      <c r="K164" s="256"/>
      <c r="L164" s="256"/>
      <c r="M164" s="256"/>
      <c r="O164" s="276"/>
    </row>
    <row r="165" spans="11:15" s="245" customFormat="1" ht="12">
      <c r="K165" s="256"/>
      <c r="L165" s="256"/>
      <c r="M165" s="256"/>
      <c r="O165" s="276"/>
    </row>
    <row r="166" spans="11:15" s="245" customFormat="1" ht="12">
      <c r="K166" s="256"/>
      <c r="L166" s="256"/>
      <c r="M166" s="256"/>
      <c r="O166" s="276"/>
    </row>
    <row r="167" spans="11:15" s="245" customFormat="1" ht="12">
      <c r="K167" s="256"/>
      <c r="L167" s="256"/>
      <c r="M167" s="256"/>
      <c r="O167" s="276"/>
    </row>
    <row r="168" spans="11:15" s="245" customFormat="1" ht="12">
      <c r="K168" s="256"/>
      <c r="L168" s="256"/>
      <c r="M168" s="256"/>
      <c r="O168" s="276"/>
    </row>
    <row r="169" spans="11:15" s="245" customFormat="1" ht="12">
      <c r="K169" s="256"/>
      <c r="L169" s="256"/>
      <c r="M169" s="256"/>
      <c r="O169" s="276"/>
    </row>
    <row r="170" spans="11:15" s="245" customFormat="1" ht="12">
      <c r="K170" s="256"/>
      <c r="L170" s="256"/>
      <c r="M170" s="256"/>
      <c r="O170" s="276"/>
    </row>
    <row r="171" spans="11:15" s="245" customFormat="1" ht="12">
      <c r="K171" s="256"/>
      <c r="L171" s="256"/>
      <c r="M171" s="256"/>
      <c r="O171" s="276"/>
    </row>
    <row r="172" spans="11:15" s="245" customFormat="1" ht="12">
      <c r="K172" s="256"/>
      <c r="L172" s="256"/>
      <c r="M172" s="256"/>
      <c r="O172" s="276"/>
    </row>
    <row r="173" spans="11:15" s="245" customFormat="1" ht="12">
      <c r="K173" s="256"/>
      <c r="L173" s="256"/>
      <c r="M173" s="256"/>
      <c r="O173" s="276"/>
    </row>
    <row r="174" spans="11:15" s="245" customFormat="1" ht="12">
      <c r="K174" s="256"/>
      <c r="L174" s="256"/>
      <c r="M174" s="256"/>
      <c r="O174" s="276"/>
    </row>
    <row r="175" spans="11:15" s="245" customFormat="1" ht="12">
      <c r="K175" s="256"/>
      <c r="L175" s="256"/>
      <c r="M175" s="256"/>
      <c r="O175" s="276"/>
    </row>
    <row r="176" spans="11:15" s="245" customFormat="1" ht="12">
      <c r="K176" s="256"/>
      <c r="L176" s="256"/>
      <c r="M176" s="256"/>
      <c r="O176" s="276"/>
    </row>
  </sheetData>
  <mergeCells count="22">
    <mergeCell ref="A132:N132"/>
    <mergeCell ref="M1:N1"/>
    <mergeCell ref="O1:P1"/>
    <mergeCell ref="K12:L13"/>
    <mergeCell ref="G4:I4"/>
    <mergeCell ref="B11:B14"/>
    <mergeCell ref="C11:C14"/>
    <mergeCell ref="D11:D14"/>
    <mergeCell ref="E11:E14"/>
    <mergeCell ref="M6:P6"/>
    <mergeCell ref="P10:P14"/>
    <mergeCell ref="F11:F14"/>
    <mergeCell ref="G11:G14"/>
    <mergeCell ref="H11:H14"/>
    <mergeCell ref="I11:I14"/>
    <mergeCell ref="A10:A14"/>
    <mergeCell ref="J10:O10"/>
    <mergeCell ref="J11:J14"/>
    <mergeCell ref="K11:N11"/>
    <mergeCell ref="O11:O14"/>
    <mergeCell ref="M12:N13"/>
    <mergeCell ref="B10:I10"/>
  </mergeCells>
  <printOptions/>
  <pageMargins left="0.4330708661417323" right="0.2755905511811024" top="0.5511811023622047" bottom="0.4330708661417323" header="0.31496062992125984" footer="0.31496062992125984"/>
  <pageSetup fitToHeight="3" horizontalDpi="300" verticalDpi="300" orientation="landscape" paperSize="9" scale="5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61">
      <selection activeCell="E84" sqref="E84"/>
    </sheetView>
  </sheetViews>
  <sheetFormatPr defaultColWidth="9.140625" defaultRowHeight="12.75"/>
  <cols>
    <col min="1" max="1" width="46.8515625" style="24" customWidth="1"/>
    <col min="2" max="2" width="13.28125" style="24" customWidth="1"/>
    <col min="3" max="3" width="12.00390625" style="24" customWidth="1"/>
    <col min="4" max="4" width="13.140625" style="24" customWidth="1"/>
    <col min="5" max="5" width="9.140625" style="24" customWidth="1"/>
    <col min="6" max="6" width="14.00390625" style="24" bestFit="1" customWidth="1"/>
    <col min="7" max="16384" width="9.140625" style="24" customWidth="1"/>
  </cols>
  <sheetData>
    <row r="1" spans="1:4" ht="12.75">
      <c r="A1" s="167"/>
      <c r="B1" s="166"/>
      <c r="C1" s="362" t="s">
        <v>294</v>
      </c>
      <c r="D1" s="363"/>
    </row>
    <row r="2" spans="1:4" ht="12.75">
      <c r="A2" s="167"/>
      <c r="B2" s="166"/>
      <c r="C2" s="168"/>
      <c r="D2" s="169"/>
    </row>
    <row r="3" spans="1:5" ht="14.25">
      <c r="A3" s="167"/>
      <c r="B3" s="264" t="s">
        <v>71</v>
      </c>
      <c r="C3" s="167"/>
      <c r="D3" s="167"/>
      <c r="E3" s="265"/>
    </row>
    <row r="4" spans="1:5" ht="14.25">
      <c r="A4" s="364" t="s">
        <v>295</v>
      </c>
      <c r="B4" s="364"/>
      <c r="C4" s="365"/>
      <c r="D4" s="359"/>
      <c r="E4" s="359"/>
    </row>
    <row r="5" spans="1:5" ht="14.25">
      <c r="A5" s="170"/>
      <c r="B5" s="170"/>
      <c r="C5" s="27"/>
      <c r="D5" s="153"/>
      <c r="E5" s="153"/>
    </row>
    <row r="6" spans="1:6" ht="12.75">
      <c r="A6" s="366"/>
      <c r="B6" s="366"/>
      <c r="C6" s="322" t="s">
        <v>347</v>
      </c>
      <c r="D6" s="322"/>
      <c r="E6" s="322"/>
      <c r="F6" s="322"/>
    </row>
    <row r="7" spans="1:4" ht="18" customHeight="1">
      <c r="A7" s="179" t="s">
        <v>334</v>
      </c>
      <c r="B7" s="171"/>
      <c r="C7" s="360"/>
      <c r="D7" s="360"/>
    </row>
    <row r="8" spans="1:4" ht="12.75">
      <c r="A8" s="233" t="s">
        <v>488</v>
      </c>
      <c r="B8" s="157"/>
      <c r="C8" s="166"/>
      <c r="D8" s="166"/>
    </row>
    <row r="9" spans="1:4" ht="12.75">
      <c r="A9" s="22"/>
      <c r="B9" s="8"/>
      <c r="C9" s="8"/>
      <c r="D9" s="154" t="s">
        <v>70</v>
      </c>
    </row>
    <row r="10" spans="1:4" ht="27.75" customHeight="1">
      <c r="A10" s="346" t="s">
        <v>296</v>
      </c>
      <c r="B10" s="333" t="s">
        <v>297</v>
      </c>
      <c r="C10" s="333"/>
      <c r="D10" s="333" t="s">
        <v>298</v>
      </c>
    </row>
    <row r="11" spans="1:4" ht="38.25" customHeight="1">
      <c r="A11" s="361"/>
      <c r="B11" s="30" t="s">
        <v>299</v>
      </c>
      <c r="C11" s="30" t="s">
        <v>300</v>
      </c>
      <c r="D11" s="333"/>
    </row>
    <row r="12" spans="1:4" ht="12.75">
      <c r="A12" s="172" t="s">
        <v>6</v>
      </c>
      <c r="B12" s="41">
        <v>1</v>
      </c>
      <c r="C12" s="41">
        <v>3</v>
      </c>
      <c r="D12" s="41">
        <v>4</v>
      </c>
    </row>
    <row r="13" spans="1:4" ht="12.75">
      <c r="A13" s="162" t="s">
        <v>301</v>
      </c>
      <c r="B13" s="45" t="s">
        <v>73</v>
      </c>
      <c r="C13" s="45"/>
      <c r="D13" s="45" t="s">
        <v>73</v>
      </c>
    </row>
    <row r="14" spans="1:4" ht="12.75">
      <c r="A14" s="46" t="s">
        <v>302</v>
      </c>
      <c r="B14" s="54"/>
      <c r="C14" s="54"/>
      <c r="D14" s="45" t="s">
        <v>73</v>
      </c>
    </row>
    <row r="15" spans="1:4" ht="12.75">
      <c r="A15" s="184"/>
      <c r="B15" s="181"/>
      <c r="C15" s="181"/>
      <c r="D15" s="206"/>
    </row>
    <row r="16" spans="1:4" ht="12.75">
      <c r="A16" s="188"/>
      <c r="B16" s="181"/>
      <c r="C16" s="181"/>
      <c r="D16" s="206"/>
    </row>
    <row r="17" spans="1:4" ht="12.75">
      <c r="A17" s="161" t="s">
        <v>303</v>
      </c>
      <c r="B17" s="183">
        <f>SUM(B15:B16)</f>
        <v>0</v>
      </c>
      <c r="C17" s="183">
        <f>SUM(C15:C16)</f>
        <v>0</v>
      </c>
      <c r="D17" s="45"/>
    </row>
    <row r="18" spans="1:4" ht="12.75">
      <c r="A18" s="46" t="s">
        <v>304</v>
      </c>
      <c r="B18" s="54"/>
      <c r="C18" s="191"/>
      <c r="D18" s="45" t="s">
        <v>73</v>
      </c>
    </row>
    <row r="19" spans="1:6" ht="12.75">
      <c r="A19" s="209" t="s">
        <v>335</v>
      </c>
      <c r="B19" s="194">
        <v>142321</v>
      </c>
      <c r="C19" s="194">
        <v>1835940.9</v>
      </c>
      <c r="D19" s="259">
        <v>0.542</v>
      </c>
      <c r="F19" s="277"/>
    </row>
    <row r="20" spans="1:6" ht="12.75">
      <c r="A20" s="209" t="s">
        <v>336</v>
      </c>
      <c r="B20" s="194">
        <v>5683</v>
      </c>
      <c r="C20" s="194">
        <v>799370.78</v>
      </c>
      <c r="D20" s="259">
        <v>0.133</v>
      </c>
      <c r="F20" s="277"/>
    </row>
    <row r="21" spans="1:6" ht="12.75">
      <c r="A21" s="209" t="s">
        <v>349</v>
      </c>
      <c r="B21" s="194">
        <v>2530</v>
      </c>
      <c r="C21" s="194">
        <v>511768.4</v>
      </c>
      <c r="D21" s="259">
        <v>0.686</v>
      </c>
      <c r="F21" s="277"/>
    </row>
    <row r="22" spans="1:6" ht="12.75">
      <c r="A22" s="209" t="s">
        <v>350</v>
      </c>
      <c r="B22" s="194">
        <v>68983</v>
      </c>
      <c r="C22" s="194">
        <v>2299203.99</v>
      </c>
      <c r="D22" s="259">
        <v>2.275</v>
      </c>
      <c r="F22" s="277"/>
    </row>
    <row r="23" spans="1:6" ht="12.75">
      <c r="A23" s="209" t="s">
        <v>337</v>
      </c>
      <c r="B23" s="194">
        <v>93604</v>
      </c>
      <c r="C23" s="194">
        <v>1788772.44</v>
      </c>
      <c r="D23" s="259">
        <v>0.521</v>
      </c>
      <c r="F23" s="277"/>
    </row>
    <row r="24" spans="1:6" ht="12.75">
      <c r="A24" s="209" t="s">
        <v>361</v>
      </c>
      <c r="B24" s="194">
        <v>219990</v>
      </c>
      <c r="C24" s="194">
        <v>3574837.5</v>
      </c>
      <c r="D24" s="259">
        <v>1.198</v>
      </c>
      <c r="F24" s="277"/>
    </row>
    <row r="25" spans="1:6" ht="12.75">
      <c r="A25" s="209" t="s">
        <v>360</v>
      </c>
      <c r="B25" s="194">
        <v>90000</v>
      </c>
      <c r="C25" s="194">
        <v>207000</v>
      </c>
      <c r="D25" s="259">
        <v>0.204</v>
      </c>
      <c r="F25" s="277"/>
    </row>
    <row r="26" spans="1:6" ht="12.75">
      <c r="A26" s="209" t="s">
        <v>366</v>
      </c>
      <c r="B26" s="194">
        <v>32458</v>
      </c>
      <c r="C26" s="194">
        <v>2670968.82</v>
      </c>
      <c r="D26" s="259">
        <v>0.257</v>
      </c>
      <c r="F26" s="277"/>
    </row>
    <row r="27" spans="1:6" ht="12.75">
      <c r="A27" s="209" t="s">
        <v>369</v>
      </c>
      <c r="B27" s="194">
        <v>103620</v>
      </c>
      <c r="C27" s="194">
        <v>215529.6</v>
      </c>
      <c r="D27" s="259">
        <v>0.443</v>
      </c>
      <c r="F27" s="277"/>
    </row>
    <row r="28" spans="1:6" ht="12.75">
      <c r="A28" s="209" t="s">
        <v>380</v>
      </c>
      <c r="B28" s="194">
        <v>273810</v>
      </c>
      <c r="C28" s="194">
        <v>635239.2</v>
      </c>
      <c r="D28" s="259">
        <v>0.453</v>
      </c>
      <c r="F28" s="277"/>
    </row>
    <row r="29" spans="1:6" ht="12.75">
      <c r="A29" s="209" t="s">
        <v>338</v>
      </c>
      <c r="B29" s="194">
        <v>46340</v>
      </c>
      <c r="C29" s="194">
        <v>454386.87</v>
      </c>
      <c r="D29" s="259">
        <v>0.961</v>
      </c>
      <c r="F29" s="277"/>
    </row>
    <row r="30" spans="1:6" ht="12.75">
      <c r="A30" s="209" t="s">
        <v>385</v>
      </c>
      <c r="B30" s="194">
        <v>76933</v>
      </c>
      <c r="C30" s="194">
        <v>1534890.28</v>
      </c>
      <c r="D30" s="259">
        <v>0.769</v>
      </c>
      <c r="F30" s="277"/>
    </row>
    <row r="31" spans="1:6" ht="12.75">
      <c r="A31" s="209" t="s">
        <v>381</v>
      </c>
      <c r="B31" s="194">
        <v>57036</v>
      </c>
      <c r="C31" s="194">
        <v>1159541.88</v>
      </c>
      <c r="D31" s="259">
        <v>1.061</v>
      </c>
      <c r="F31" s="277"/>
    </row>
    <row r="32" spans="1:6" ht="12.75">
      <c r="A32" s="209" t="s">
        <v>382</v>
      </c>
      <c r="B32" s="194">
        <v>51250</v>
      </c>
      <c r="C32" s="194">
        <v>1818350</v>
      </c>
      <c r="D32" s="259">
        <v>0.946</v>
      </c>
      <c r="F32" s="277"/>
    </row>
    <row r="33" spans="1:6" ht="12.75">
      <c r="A33" s="209" t="s">
        <v>383</v>
      </c>
      <c r="B33" s="194">
        <v>70332</v>
      </c>
      <c r="C33" s="194">
        <v>1237843.2</v>
      </c>
      <c r="D33" s="259">
        <v>0.54</v>
      </c>
      <c r="F33" s="277"/>
    </row>
    <row r="34" spans="1:6" ht="12.75">
      <c r="A34" s="209" t="s">
        <v>384</v>
      </c>
      <c r="B34" s="194">
        <v>69866</v>
      </c>
      <c r="C34" s="194">
        <v>238243.06</v>
      </c>
      <c r="D34" s="259">
        <v>1.158</v>
      </c>
      <c r="F34" s="277"/>
    </row>
    <row r="35" spans="1:6" ht="12.75">
      <c r="A35" s="209" t="s">
        <v>397</v>
      </c>
      <c r="B35" s="194">
        <v>23500</v>
      </c>
      <c r="C35" s="194">
        <v>803700</v>
      </c>
      <c r="D35" s="259">
        <v>0.319</v>
      </c>
      <c r="F35" s="277"/>
    </row>
    <row r="36" spans="1:6" ht="12.75">
      <c r="A36" s="209" t="s">
        <v>400</v>
      </c>
      <c r="B36" s="194">
        <v>93369</v>
      </c>
      <c r="C36" s="194">
        <v>1067207.67</v>
      </c>
      <c r="D36" s="259">
        <v>0.128</v>
      </c>
      <c r="F36" s="277"/>
    </row>
    <row r="37" spans="1:6" ht="12.75">
      <c r="A37" s="209" t="s">
        <v>403</v>
      </c>
      <c r="B37" s="194">
        <v>288485</v>
      </c>
      <c r="C37" s="194">
        <v>4878281.35</v>
      </c>
      <c r="D37" s="259">
        <v>0.222</v>
      </c>
      <c r="F37" s="277"/>
    </row>
    <row r="38" spans="1:6" ht="12.75">
      <c r="A38" s="209" t="s">
        <v>406</v>
      </c>
      <c r="B38" s="194">
        <v>158468</v>
      </c>
      <c r="C38" s="194">
        <v>4479890.36</v>
      </c>
      <c r="D38" s="259">
        <v>0.813</v>
      </c>
      <c r="F38" s="277"/>
    </row>
    <row r="39" spans="1:6" ht="12.75">
      <c r="A39" s="209" t="s">
        <v>409</v>
      </c>
      <c r="B39" s="194">
        <v>7882</v>
      </c>
      <c r="C39" s="194">
        <v>165285.54</v>
      </c>
      <c r="D39" s="259">
        <v>0.043</v>
      </c>
      <c r="F39" s="277"/>
    </row>
    <row r="40" spans="1:6" ht="12.75">
      <c r="A40" s="209" t="s">
        <v>420</v>
      </c>
      <c r="B40" s="194">
        <v>18915</v>
      </c>
      <c r="C40" s="194">
        <v>353086.31</v>
      </c>
      <c r="D40" s="259">
        <v>0.279</v>
      </c>
      <c r="F40" s="277"/>
    </row>
    <row r="41" spans="1:6" ht="12.75">
      <c r="A41" s="209" t="s">
        <v>434</v>
      </c>
      <c r="B41" s="194">
        <v>24885</v>
      </c>
      <c r="C41" s="194">
        <v>97063.94</v>
      </c>
      <c r="D41" s="259">
        <v>0.721</v>
      </c>
      <c r="F41" s="277"/>
    </row>
    <row r="42" spans="1:6" ht="12.75">
      <c r="A42" s="209" t="s">
        <v>422</v>
      </c>
      <c r="B42" s="194">
        <v>7127</v>
      </c>
      <c r="C42" s="194">
        <v>639078.09</v>
      </c>
      <c r="D42" s="259">
        <v>0.71</v>
      </c>
      <c r="F42" s="277"/>
    </row>
    <row r="43" spans="1:6" ht="12.75">
      <c r="A43" s="209" t="s">
        <v>419</v>
      </c>
      <c r="B43" s="194">
        <v>1500</v>
      </c>
      <c r="C43" s="194">
        <v>547455</v>
      </c>
      <c r="D43" s="259">
        <v>0.256</v>
      </c>
      <c r="F43" s="277"/>
    </row>
    <row r="44" spans="1:6" ht="12.75">
      <c r="A44" s="209" t="s">
        <v>421</v>
      </c>
      <c r="B44" s="194">
        <v>120270</v>
      </c>
      <c r="C44" s="194">
        <v>570079.8</v>
      </c>
      <c r="D44" s="259">
        <v>0.11</v>
      </c>
      <c r="F44" s="277"/>
    </row>
    <row r="45" spans="1:6" ht="12.75">
      <c r="A45" s="209" t="s">
        <v>452</v>
      </c>
      <c r="B45" s="194">
        <v>180000</v>
      </c>
      <c r="C45" s="194">
        <v>418500</v>
      </c>
      <c r="D45" s="259">
        <v>0.912</v>
      </c>
      <c r="F45" s="277"/>
    </row>
    <row r="46" spans="1:6" ht="12.75">
      <c r="A46" s="209" t="s">
        <v>455</v>
      </c>
      <c r="B46" s="194">
        <v>175000</v>
      </c>
      <c r="C46" s="194">
        <v>308875</v>
      </c>
      <c r="D46" s="259">
        <v>2.49</v>
      </c>
      <c r="F46" s="277"/>
    </row>
    <row r="47" spans="1:6" ht="12.75">
      <c r="A47" s="209" t="s">
        <v>458</v>
      </c>
      <c r="B47" s="194">
        <v>224148</v>
      </c>
      <c r="C47" s="194">
        <v>4101908.4</v>
      </c>
      <c r="D47" s="259">
        <v>0.897</v>
      </c>
      <c r="F47" s="277"/>
    </row>
    <row r="48" spans="1:6" ht="12.75">
      <c r="A48" s="209" t="s">
        <v>461</v>
      </c>
      <c r="B48" s="194">
        <v>50000</v>
      </c>
      <c r="C48" s="194">
        <v>66500</v>
      </c>
      <c r="D48" s="259">
        <v>0.914</v>
      </c>
      <c r="F48" s="277"/>
    </row>
    <row r="49" spans="1:6" ht="12.75">
      <c r="A49" s="209" t="s">
        <v>464</v>
      </c>
      <c r="B49" s="194">
        <v>375000</v>
      </c>
      <c r="C49" s="194">
        <v>643125</v>
      </c>
      <c r="D49" s="259">
        <v>4.689</v>
      </c>
      <c r="F49" s="277"/>
    </row>
    <row r="50" spans="1:6" ht="12.75">
      <c r="A50" s="209" t="s">
        <v>467</v>
      </c>
      <c r="B50" s="194">
        <v>31500</v>
      </c>
      <c r="C50" s="194">
        <v>2875635</v>
      </c>
      <c r="D50" s="259">
        <v>0.374</v>
      </c>
      <c r="F50" s="277" t="s">
        <v>73</v>
      </c>
    </row>
    <row r="51" spans="1:6" ht="12.75">
      <c r="A51" s="209" t="s">
        <v>470</v>
      </c>
      <c r="B51" s="194">
        <v>65000</v>
      </c>
      <c r="C51" s="194">
        <v>204750</v>
      </c>
      <c r="D51" s="259">
        <v>1.185</v>
      </c>
      <c r="F51" s="277"/>
    </row>
    <row r="52" spans="1:6" ht="12.75">
      <c r="A52" s="209" t="s">
        <v>473</v>
      </c>
      <c r="B52" s="194">
        <v>248464</v>
      </c>
      <c r="C52" s="194">
        <v>3329417.6</v>
      </c>
      <c r="D52" s="259">
        <v>0.226</v>
      </c>
      <c r="F52" s="277"/>
    </row>
    <row r="53" spans="1:6" ht="12.75">
      <c r="A53" s="209" t="s">
        <v>476</v>
      </c>
      <c r="B53" s="194">
        <v>9359</v>
      </c>
      <c r="C53" s="194">
        <v>984005.26</v>
      </c>
      <c r="D53" s="259">
        <v>0.156</v>
      </c>
      <c r="F53" s="277"/>
    </row>
    <row r="54" spans="1:6" ht="12.75">
      <c r="A54" s="209" t="s">
        <v>525</v>
      </c>
      <c r="B54" s="194">
        <v>51752</v>
      </c>
      <c r="C54" s="194">
        <v>1270511.6</v>
      </c>
      <c r="D54" s="259">
        <v>2.464</v>
      </c>
      <c r="F54" s="277"/>
    </row>
    <row r="55" spans="1:6" ht="12.75">
      <c r="A55" s="209" t="s">
        <v>526</v>
      </c>
      <c r="B55" s="194">
        <v>1523</v>
      </c>
      <c r="C55" s="194">
        <v>974735.23</v>
      </c>
      <c r="D55" s="259">
        <v>0.303</v>
      </c>
      <c r="F55" s="277"/>
    </row>
    <row r="56" spans="1:6" ht="24">
      <c r="A56" s="209" t="s">
        <v>339</v>
      </c>
      <c r="B56" s="194">
        <v>59844.4045</v>
      </c>
      <c r="C56" s="194">
        <v>110766.01</v>
      </c>
      <c r="D56" s="259">
        <v>0.176</v>
      </c>
      <c r="F56" s="277"/>
    </row>
    <row r="57" spans="1:6" ht="12.75">
      <c r="A57" s="209" t="s">
        <v>423</v>
      </c>
      <c r="B57" s="194">
        <v>381062.60349999997</v>
      </c>
      <c r="C57" s="194">
        <v>776072.1</v>
      </c>
      <c r="D57" s="259">
        <v>3.78</v>
      </c>
      <c r="F57" s="278"/>
    </row>
    <row r="58" spans="1:6" ht="12.75">
      <c r="A58" s="209" t="s">
        <v>535</v>
      </c>
      <c r="B58" s="194">
        <v>135403</v>
      </c>
      <c r="C58" s="194">
        <v>150912.06</v>
      </c>
      <c r="D58" s="259">
        <v>2.625</v>
      </c>
      <c r="F58" s="278"/>
    </row>
    <row r="59" spans="1:4" ht="14.25" customHeight="1">
      <c r="A59" s="161" t="s">
        <v>305</v>
      </c>
      <c r="B59" s="262">
        <f>SUM(B19:B58)</f>
        <v>4137213.0080000004</v>
      </c>
      <c r="C59" s="262">
        <f>SUM(C19:C58)</f>
        <v>50798728.23999999</v>
      </c>
      <c r="D59" s="263" t="s">
        <v>73</v>
      </c>
    </row>
    <row r="60" spans="1:6" ht="12.75">
      <c r="A60" s="46"/>
      <c r="B60" s="45"/>
      <c r="C60" s="45"/>
      <c r="D60" s="54" t="s">
        <v>73</v>
      </c>
      <c r="F60" s="301"/>
    </row>
    <row r="61" spans="1:4" ht="12.75">
      <c r="A61" s="162" t="s">
        <v>306</v>
      </c>
      <c r="B61" s="45" t="s">
        <v>73</v>
      </c>
      <c r="C61" s="45"/>
      <c r="D61" s="54" t="s">
        <v>73</v>
      </c>
    </row>
    <row r="62" spans="1:4" ht="12.75">
      <c r="A62" s="46" t="s">
        <v>302</v>
      </c>
      <c r="B62" s="54"/>
      <c r="C62" s="54"/>
      <c r="D62" s="173"/>
    </row>
    <row r="63" spans="1:4" ht="12.75">
      <c r="A63" s="46"/>
      <c r="B63" s="54"/>
      <c r="C63" s="54"/>
      <c r="D63" s="173"/>
    </row>
    <row r="64" spans="1:4" ht="12.75">
      <c r="A64" s="46"/>
      <c r="B64" s="54"/>
      <c r="C64" s="54"/>
      <c r="D64" s="173"/>
    </row>
    <row r="65" spans="1:4" ht="12.75">
      <c r="A65" s="161" t="s">
        <v>307</v>
      </c>
      <c r="B65" s="160">
        <v>0</v>
      </c>
      <c r="C65" s="160">
        <v>0</v>
      </c>
      <c r="D65" s="54"/>
    </row>
    <row r="66" spans="1:4" ht="12.75">
      <c r="A66" s="46" t="s">
        <v>308</v>
      </c>
      <c r="B66" s="54"/>
      <c r="C66" s="54"/>
      <c r="D66" s="173"/>
    </row>
    <row r="67" spans="1:4" ht="12.75">
      <c r="A67" s="46"/>
      <c r="B67" s="54"/>
      <c r="C67" s="54"/>
      <c r="D67" s="173"/>
    </row>
    <row r="68" spans="1:4" ht="12.75">
      <c r="A68" s="46"/>
      <c r="B68" s="54"/>
      <c r="C68" s="54"/>
      <c r="D68" s="173"/>
    </row>
    <row r="69" spans="1:4" ht="12.75">
      <c r="A69" s="161" t="s">
        <v>309</v>
      </c>
      <c r="B69" s="160">
        <v>0</v>
      </c>
      <c r="C69" s="160">
        <v>0</v>
      </c>
      <c r="D69" s="45"/>
    </row>
    <row r="70" spans="1:4" ht="15.75" customHeight="1">
      <c r="A70" s="161" t="s">
        <v>310</v>
      </c>
      <c r="B70" s="160">
        <v>0</v>
      </c>
      <c r="C70" s="160">
        <v>0</v>
      </c>
      <c r="D70" s="45"/>
    </row>
    <row r="71" spans="1:4" ht="12.75">
      <c r="A71" s="174"/>
      <c r="B71" s="36"/>
      <c r="C71" s="36"/>
      <c r="D71" s="36"/>
    </row>
    <row r="72" spans="1:4" ht="12.75">
      <c r="A72" s="9" t="s">
        <v>489</v>
      </c>
      <c r="B72" s="36"/>
      <c r="C72" s="36"/>
      <c r="D72" s="36"/>
    </row>
    <row r="73" spans="1:4" ht="12.75">
      <c r="A73" s="9"/>
      <c r="B73" s="36"/>
      <c r="C73" s="36"/>
      <c r="D73" s="36"/>
    </row>
    <row r="74" spans="2:4" ht="11.25" customHeight="1">
      <c r="B74" s="165"/>
      <c r="C74" s="158"/>
      <c r="D74" s="8"/>
    </row>
    <row r="75" spans="1:4" ht="12.75">
      <c r="A75" s="165" t="s">
        <v>293</v>
      </c>
      <c r="B75" s="304" t="s">
        <v>537</v>
      </c>
      <c r="C75" s="185"/>
      <c r="D75" s="71"/>
    </row>
    <row r="76" spans="1:3" ht="12.75">
      <c r="A76" s="70"/>
      <c r="B76" s="9"/>
      <c r="C76" s="9"/>
    </row>
    <row r="77" spans="1:3" ht="12">
      <c r="A77" s="70" t="s">
        <v>451</v>
      </c>
      <c r="B77" s="305"/>
      <c r="C77" s="305" t="s">
        <v>538</v>
      </c>
    </row>
    <row r="78" spans="2:3" ht="12.75">
      <c r="B78" s="9"/>
      <c r="C78" s="9"/>
    </row>
    <row r="79" spans="2:3" ht="12.75">
      <c r="B79" s="164"/>
      <c r="C79" s="9"/>
    </row>
    <row r="80" spans="2:4" ht="12.75">
      <c r="B80" s="304" t="s">
        <v>539</v>
      </c>
      <c r="C80" s="304"/>
      <c r="D80" s="185"/>
    </row>
    <row r="81" spans="2:4" ht="12.75">
      <c r="B81" s="8"/>
      <c r="C81" s="8"/>
      <c r="D81" s="8"/>
    </row>
    <row r="82" spans="2:4" ht="12.75">
      <c r="B82" s="305"/>
      <c r="C82" s="305" t="s">
        <v>540</v>
      </c>
      <c r="D82" s="8"/>
    </row>
  </sheetData>
  <mergeCells count="8"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9212598425197" right="0.7480314960629921" top="0.5905511811023623" bottom="0.5905511811023623" header="0.5118110236220472" footer="0.5118110236220472"/>
  <pageSetup fitToHeight="1" fitToWidth="1" horizontalDpi="300" verticalDpi="3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9">
      <selection activeCell="C17" sqref="C17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75" t="s">
        <v>311</v>
      </c>
    </row>
    <row r="2" spans="1:5" ht="14.25" customHeight="1">
      <c r="A2" s="176"/>
      <c r="B2" s="176"/>
      <c r="C2" s="18"/>
      <c r="D2" s="176"/>
      <c r="E2" s="176"/>
    </row>
    <row r="3" spans="1:5" ht="12" customHeight="1">
      <c r="A3" s="314" t="s">
        <v>312</v>
      </c>
      <c r="B3" s="314"/>
      <c r="C3" s="18"/>
      <c r="D3" s="18"/>
      <c r="E3" s="18"/>
    </row>
    <row r="4" spans="1:5" ht="12" customHeight="1">
      <c r="A4" s="358" t="s">
        <v>313</v>
      </c>
      <c r="B4" s="367"/>
      <c r="C4" s="154"/>
      <c r="D4" s="157"/>
      <c r="E4" s="157"/>
    </row>
    <row r="5" spans="1:5" ht="12" customHeight="1">
      <c r="A5" s="154"/>
      <c r="B5" s="154"/>
      <c r="C5" s="154"/>
      <c r="D5" s="157"/>
      <c r="E5" s="157"/>
    </row>
    <row r="6" spans="1:5" ht="12" customHeight="1">
      <c r="A6" s="154"/>
      <c r="B6" s="154"/>
      <c r="C6" s="154"/>
      <c r="D6" s="157"/>
      <c r="E6" s="157"/>
    </row>
    <row r="7" spans="1:5" ht="12" customHeight="1">
      <c r="A7" s="179" t="s">
        <v>334</v>
      </c>
      <c r="B7" s="322" t="s">
        <v>347</v>
      </c>
      <c r="C7" s="322"/>
      <c r="D7" s="322"/>
      <c r="E7" s="322"/>
    </row>
    <row r="8" spans="1:4" ht="12" customHeight="1">
      <c r="A8" s="233" t="s">
        <v>488</v>
      </c>
      <c r="B8" s="157"/>
      <c r="C8" s="178"/>
      <c r="D8" s="18"/>
    </row>
    <row r="9" spans="1:4" ht="12" customHeight="1">
      <c r="A9" s="177"/>
      <c r="B9" s="157"/>
      <c r="C9" s="178"/>
      <c r="D9" s="18"/>
    </row>
    <row r="10" spans="1:4" ht="12" customHeight="1">
      <c r="A10" s="177"/>
      <c r="B10" s="157"/>
      <c r="C10" s="178" t="s">
        <v>70</v>
      </c>
      <c r="D10" s="18"/>
    </row>
    <row r="11" spans="1:5" ht="12" customHeight="1">
      <c r="A11" s="368" t="s">
        <v>75</v>
      </c>
      <c r="B11" s="318" t="s">
        <v>314</v>
      </c>
      <c r="C11" s="318"/>
      <c r="D11" s="157"/>
      <c r="E11" s="157"/>
    </row>
    <row r="12" spans="1:3" ht="26.25" customHeight="1">
      <c r="A12" s="369"/>
      <c r="B12" s="41" t="s">
        <v>315</v>
      </c>
      <c r="C12" s="41" t="s">
        <v>316</v>
      </c>
    </row>
    <row r="13" spans="1:3" ht="12" customHeight="1">
      <c r="A13" s="50" t="s">
        <v>6</v>
      </c>
      <c r="B13" s="50">
        <v>1</v>
      </c>
      <c r="C13" s="50">
        <v>2</v>
      </c>
    </row>
    <row r="14" spans="1:3" ht="12" customHeight="1">
      <c r="A14" s="44" t="s">
        <v>317</v>
      </c>
      <c r="B14" s="45"/>
      <c r="C14" s="45"/>
    </row>
    <row r="15" spans="1:3" ht="12" customHeight="1">
      <c r="A15" s="46" t="s">
        <v>318</v>
      </c>
      <c r="B15" s="194">
        <v>72496</v>
      </c>
      <c r="C15" s="194">
        <v>72496</v>
      </c>
    </row>
    <row r="16" spans="1:5" ht="12" customHeight="1">
      <c r="A16" s="45" t="s">
        <v>319</v>
      </c>
      <c r="B16" s="194">
        <v>203221</v>
      </c>
      <c r="C16" s="194">
        <v>159394</v>
      </c>
      <c r="E16" s="187"/>
    </row>
    <row r="17" spans="1:6" ht="12" customHeight="1">
      <c r="A17" s="45" t="s">
        <v>332</v>
      </c>
      <c r="B17" s="194">
        <v>156432</v>
      </c>
      <c r="C17" s="194">
        <v>149044</v>
      </c>
      <c r="F17" s="187"/>
    </row>
    <row r="18" spans="1:3" ht="12" customHeight="1">
      <c r="A18" s="45" t="s">
        <v>320</v>
      </c>
      <c r="B18" s="181"/>
      <c r="C18" s="181"/>
    </row>
    <row r="19" spans="1:3" ht="12" customHeight="1">
      <c r="A19" s="45" t="s">
        <v>321</v>
      </c>
      <c r="B19" s="181"/>
      <c r="C19" s="181"/>
    </row>
    <row r="20" spans="1:4" ht="12" customHeight="1">
      <c r="A20" s="160" t="s">
        <v>322</v>
      </c>
      <c r="B20" s="182">
        <f>SUM(B15:B19)</f>
        <v>432149</v>
      </c>
      <c r="C20" s="182">
        <f>SUM(C15:C19)</f>
        <v>380934</v>
      </c>
      <c r="D20" s="187"/>
    </row>
    <row r="21" spans="1:3" ht="12" customHeight="1">
      <c r="A21" s="44" t="s">
        <v>323</v>
      </c>
      <c r="B21" s="45"/>
      <c r="C21" s="45"/>
    </row>
    <row r="22" spans="1:3" ht="12" customHeight="1">
      <c r="A22" s="45" t="s">
        <v>324</v>
      </c>
      <c r="B22" s="54"/>
      <c r="C22" s="54"/>
    </row>
    <row r="23" spans="1:3" ht="12" customHeight="1">
      <c r="A23" s="45" t="s">
        <v>325</v>
      </c>
      <c r="B23" s="54"/>
      <c r="C23" s="54"/>
    </row>
    <row r="24" spans="1:3" ht="12" customHeight="1">
      <c r="A24" s="45" t="s">
        <v>326</v>
      </c>
      <c r="B24" s="54"/>
      <c r="C24" s="54"/>
    </row>
    <row r="25" spans="1:3" ht="12" customHeight="1">
      <c r="A25" s="46" t="s">
        <v>327</v>
      </c>
      <c r="B25" s="54"/>
      <c r="C25" s="54"/>
    </row>
    <row r="26" spans="1:3" ht="12" customHeight="1">
      <c r="A26" s="46" t="s">
        <v>328</v>
      </c>
      <c r="B26" s="54"/>
      <c r="C26" s="54"/>
    </row>
    <row r="27" spans="1:3" ht="12" customHeight="1">
      <c r="A27" s="46" t="s">
        <v>329</v>
      </c>
      <c r="B27" s="54"/>
      <c r="C27" s="54"/>
    </row>
    <row r="28" spans="1:3" ht="12" customHeight="1">
      <c r="A28" s="45" t="s">
        <v>321</v>
      </c>
      <c r="B28" s="54"/>
      <c r="C28" s="54"/>
    </row>
    <row r="29" spans="1:3" ht="12" customHeight="1">
      <c r="A29" s="160" t="s">
        <v>330</v>
      </c>
      <c r="B29" s="54"/>
      <c r="C29" s="54"/>
    </row>
    <row r="30" spans="1:4" ht="12" customHeight="1">
      <c r="A30" s="36"/>
      <c r="B30" s="36"/>
      <c r="C30" s="36"/>
      <c r="D30" s="39"/>
    </row>
    <row r="31" spans="1:5" ht="12" customHeight="1">
      <c r="A31" s="9" t="s">
        <v>489</v>
      </c>
      <c r="B31" s="165"/>
      <c r="C31" s="158"/>
      <c r="D31" s="39"/>
      <c r="E31" s="39"/>
    </row>
    <row r="32" spans="1:5" ht="12" customHeight="1">
      <c r="A32" s="9"/>
      <c r="B32" s="165"/>
      <c r="C32" s="158"/>
      <c r="D32" s="39"/>
      <c r="E32" s="39"/>
    </row>
    <row r="33" spans="1:5" ht="12" customHeight="1">
      <c r="A33" s="9"/>
      <c r="B33" s="165"/>
      <c r="C33" s="158"/>
      <c r="D33" s="39"/>
      <c r="E33" s="39"/>
    </row>
    <row r="34" spans="1:5" ht="12" customHeight="1">
      <c r="A34" s="39"/>
      <c r="B34" s="165" t="s">
        <v>293</v>
      </c>
      <c r="C34" s="158"/>
      <c r="E34" s="39"/>
    </row>
    <row r="35" spans="1:5" ht="12" customHeight="1">
      <c r="A35" s="39"/>
      <c r="B35" s="70"/>
      <c r="C35" s="70"/>
      <c r="E35" s="39"/>
    </row>
    <row r="36" spans="2:5" ht="12" customHeight="1">
      <c r="B36" s="70"/>
      <c r="C36" s="70" t="s">
        <v>487</v>
      </c>
      <c r="E36" s="39"/>
    </row>
    <row r="37" spans="2:5" ht="12" customHeight="1">
      <c r="B37" s="24"/>
      <c r="C37" s="24"/>
      <c r="E37" s="39"/>
    </row>
    <row r="38" spans="2:5" ht="12" customHeight="1">
      <c r="B38" s="24"/>
      <c r="C38" s="24"/>
      <c r="E38" s="39"/>
    </row>
    <row r="39" spans="2:5" ht="12" customHeight="1">
      <c r="B39" s="24"/>
      <c r="C39" s="24"/>
      <c r="E39" s="39"/>
    </row>
    <row r="40" spans="2:5" ht="12" customHeight="1">
      <c r="B40" s="304" t="s">
        <v>537</v>
      </c>
      <c r="C40" s="185"/>
      <c r="E40" s="39"/>
    </row>
    <row r="41" spans="2:5" ht="12" customHeight="1">
      <c r="B41" s="9"/>
      <c r="C41" s="9"/>
      <c r="E41" s="39"/>
    </row>
    <row r="42" spans="2:5" ht="12" customHeight="1">
      <c r="B42" s="305"/>
      <c r="C42" s="305" t="s">
        <v>538</v>
      </c>
      <c r="E42" s="39"/>
    </row>
    <row r="43" spans="2:4" ht="12" customHeight="1">
      <c r="B43" s="9"/>
      <c r="C43" s="9"/>
      <c r="D43" s="185"/>
    </row>
    <row r="44" spans="2:3" ht="12" customHeight="1">
      <c r="B44" s="9"/>
      <c r="C44" s="9"/>
    </row>
    <row r="45" spans="2:3" ht="12" customHeight="1">
      <c r="B45" s="9"/>
      <c r="C45" s="9"/>
    </row>
    <row r="46" spans="2:3" ht="12" customHeight="1">
      <c r="B46" s="304" t="s">
        <v>539</v>
      </c>
      <c r="C46" s="304"/>
    </row>
    <row r="48" spans="2:3" ht="12" customHeight="1">
      <c r="B48" s="305"/>
      <c r="C48" s="305" t="s">
        <v>540</v>
      </c>
    </row>
  </sheetData>
  <mergeCells count="5">
    <mergeCell ref="A3:B3"/>
    <mergeCell ref="A4:B4"/>
    <mergeCell ref="A11:A12"/>
    <mergeCell ref="B11:C11"/>
    <mergeCell ref="B7:E7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2007-10-29T16:11:04Z</cp:lastPrinted>
  <dcterms:created xsi:type="dcterms:W3CDTF">2004-03-04T10:58:58Z</dcterms:created>
  <dcterms:modified xsi:type="dcterms:W3CDTF">2007-10-29T16:11:12Z</dcterms:modified>
  <cp:category/>
  <cp:version/>
  <cp:contentType/>
  <cp:contentStatus/>
</cp:coreProperties>
</file>