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<sst xmlns="http://schemas.openxmlformats.org/spreadsheetml/2006/main" count="3160" uniqueCount="1502">
  <si>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</si>
  <si>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</si>
  <si>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</si>
  <si>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</si>
  <si>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</si>
  <si>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</si>
  <si>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</si>
  <si>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</si>
  <si>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</si>
  <si>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</si>
  <si>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</si>
  <si>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</si>
  <si>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</si>
  <si>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</si>
  <si>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</si>
  <si>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</si>
  <si>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</si>
  <si>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</si>
  <si>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</si>
  <si>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</si>
  <si>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</si>
  <si>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</si>
  <si>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</si>
  <si>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</si>
  <si>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</si>
  <si>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</si>
  <si>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</si>
  <si>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</si>
  <si>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</si>
  <si>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</si>
  <si>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</si>
  <si>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</si>
  <si>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</si>
  <si>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</si>
  <si>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</si>
  <si>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</si>
  <si>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</si>
  <si>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</si>
  <si>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</si>
  <si>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</si>
  <si>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</si>
  <si>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</si>
  <si>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</si>
  <si>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</si>
  <si>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</si>
  <si>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</si>
  <si>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</si>
  <si>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</si>
  <si>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</si>
  <si>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</si>
  <si>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</si>
  <si>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</si>
  <si>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</si>
  <si>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</si>
  <si>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</si>
  <si>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</si>
  <si>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</si>
  <si>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</si>
  <si>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</si>
  <si>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</si>
  <si>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</si>
  <si>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</si>
  <si>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</si>
  <si>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</si>
  <si>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</si>
  <si>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</si>
  <si>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</si>
  <si>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</si>
  <si>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</si>
  <si>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</si>
  <si>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</si>
  <si>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</si>
  <si>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</si>
  <si>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</si>
  <si>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</si>
  <si>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</si>
  <si>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</si>
  <si>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</si>
  <si>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</si>
  <si>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</si>
  <si>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</si>
  <si>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</si>
  <si>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</si>
  <si>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</si>
  <si>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</si>
  <si>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</si>
  <si>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</si>
  <si>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</si>
  <si>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</si>
  <si>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</si>
  <si>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</si>
  <si>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</si>
  <si>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</si>
  <si>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</si>
  <si>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</si>
  <si>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</si>
  <si>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</si>
  <si>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</si>
  <si>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</si>
  <si>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</si>
  <si>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</si>
  <si>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</si>
  <si>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</si>
  <si>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</si>
  <si>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</si>
  <si>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</si>
  <si>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</si>
  <si>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</si>
  <si>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</si>
  <si>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</si>
  <si>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</si>
  <si>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</si>
  <si>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</si>
  <si>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</si>
  <si>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</si>
  <si>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</si>
  <si>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</si>
  <si>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</si>
  <si>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</si>
  <si>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</si>
  <si>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</si>
  <si>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</si>
  <si>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</si>
  <si>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</si>
  <si>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</si>
  <si>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</si>
  <si>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</si>
  <si>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</si>
  <si>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</si>
  <si>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</si>
  <si>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</si>
  <si>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</si>
  <si>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</si>
  <si>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</si>
  <si>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</si>
  <si>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</si>
  <si>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</si>
  <si>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</si>
  <si>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</si>
  <si>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</si>
  <si>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</si>
  <si>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</si>
  <si>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</si>
  <si>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</si>
  <si>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</si>
  <si>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</si>
  <si>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</si>
  <si>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</si>
  <si>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</si>
  <si>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</si>
  <si>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</si>
  <si>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</si>
  <si>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</si>
  <si>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</si>
  <si>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</si>
  <si>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</si>
  <si>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</si>
  <si>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</si>
  <si>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</si>
  <si>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</si>
  <si>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</si>
  <si>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</si>
  <si>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</si>
  <si>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</si>
  <si>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</si>
  <si>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</si>
  <si>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</si>
  <si>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</si>
  <si>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</si>
  <si>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</si>
  <si>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</si>
  <si>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</si>
  <si>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</si>
  <si>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</si>
  <si>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</si>
  <si>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</si>
  <si>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</si>
  <si>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</si>
  <si>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</si>
  <si>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</si>
  <si>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</si>
  <si>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</si>
  <si>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</si>
  <si>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</si>
  <si>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</si>
  <si>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</si>
  <si>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</si>
  <si>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</si>
  <si>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</si>
  <si>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</si>
  <si>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</si>
  <si>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</si>
  <si>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</si>
  <si>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</si>
  <si>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</si>
  <si>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</si>
  <si>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</si>
  <si>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</si>
  <si>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</si>
  <si>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</si>
  <si>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</si>
  <si>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</si>
  <si>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</si>
  <si>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</si>
  <si>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</si>
  <si>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</si>
  <si>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</si>
  <si>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</si>
  <si>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</si>
  <si>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</si>
  <si>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</si>
  <si>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</si>
  <si>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</si>
  <si>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</si>
  <si>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</si>
  <si>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</si>
  <si>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</si>
  <si>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</si>
  <si>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</si>
  <si>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</si>
  <si>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</si>
  <si>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</si>
  <si>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</si>
  <si>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</si>
  <si>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</si>
  <si>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</si>
  <si>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</si>
  <si>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</si>
  <si>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</si>
  <si>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</si>
  <si>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</si>
  <si>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</si>
  <si>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</si>
  <si>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</si>
  <si>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</si>
  <si>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</si>
  <si>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</si>
  <si>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</si>
  <si>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</si>
  <si>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</si>
  <si>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</si>
  <si>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</si>
  <si>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</si>
  <si>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</si>
  <si>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</si>
  <si>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</si>
  <si>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</si>
  <si>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</si>
  <si>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</si>
  <si>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</si>
  <si>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</si>
  <si>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</si>
  <si>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</si>
  <si>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</si>
  <si>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</si>
  <si>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</si>
  <si>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</si>
  <si>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</si>
  <si>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</si>
  <si>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</si>
  <si>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</si>
  <si>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</si>
  <si>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</si>
  <si>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</si>
  <si>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</si>
  <si>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</si>
  <si>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</si>
  <si>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</si>
  <si>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</si>
  <si>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</si>
  <si>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</si>
  <si>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</si>
  <si>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</si>
  <si>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</si>
  <si>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</si>
  <si>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</si>
  <si>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</si>
  <si>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</si>
  <si>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</si>
  <si>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</si>
  <si>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</si>
  <si>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</si>
  <si>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</si>
  <si>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</si>
  <si>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</si>
  <si>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</si>
  <si>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</si>
  <si>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</si>
  <si>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</si>
  <si>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</si>
  <si>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</si>
  <si>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</si>
  <si>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</si>
  <si>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</si>
  <si>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</si>
  <si>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</si>
  <si>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</si>
  <si>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</si>
  <si>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</si>
  <si>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</si>
  <si>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</si>
  <si>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</si>
  <si>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</si>
  <si>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</si>
  <si>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</si>
  <si>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</si>
  <si>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</si>
  <si>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</si>
  <si>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</si>
  <si>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</si>
  <si>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</si>
  <si>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</si>
  <si>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</si>
  <si>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</si>
  <si>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</si>
  <si>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</si>
  <si>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</si>
  <si>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</si>
  <si>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</si>
  <si>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</si>
  <si>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</si>
  <si>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</si>
  <si>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</si>
  <si>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</si>
  <si>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</si>
  <si>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</si>
  <si>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</si>
  <si>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</si>
  <si>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</si>
  <si>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</si>
  <si>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</si>
  <si>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</si>
  <si>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</si>
  <si>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</si>
  <si>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</si>
  <si>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</si>
  <si>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</si>
  <si>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</si>
  <si>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</si>
  <si>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</si>
  <si>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</si>
  <si>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</si>
  <si>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</si>
  <si>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</si>
  <si>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</si>
  <si>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</si>
  <si>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</si>
  <si>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</si>
  <si>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</si>
  <si>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</si>
  <si>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</si>
  <si>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</si>
  <si>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</si>
  <si>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</si>
  <si>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</si>
  <si>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</si>
  <si>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</si>
  <si>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</si>
  <si>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</si>
  <si>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</si>
  <si>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</si>
  <si>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</si>
  <si>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</si>
  <si>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</si>
  <si>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</si>
  <si>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</si>
  <si>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</si>
  <si>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</si>
  <si>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</si>
  <si>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</si>
  <si>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</si>
  <si>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</si>
  <si>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</si>
  <si>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</si>
  <si>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</si>
  <si>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</si>
  <si>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</si>
  <si>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</si>
  <si>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</si>
  <si>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</si>
  <si>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</si>
  <si>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</si>
  <si>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</si>
  <si>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</si>
  <si>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</si>
  <si>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</si>
  <si>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</si>
  <si>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</si>
  <si>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</si>
  <si>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</si>
  <si>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</si>
  <si>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</si>
  <si>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</si>
  <si>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</si>
  <si>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</si>
  <si>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</si>
  <si>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</si>
  <si>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</si>
  <si>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</si>
  <si>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</si>
  <si>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</si>
  <si>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</si>
  <si>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</si>
  <si>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</si>
  <si>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</si>
  <si>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</si>
  <si>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</si>
  <si>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</si>
  <si>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</si>
  <si>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</si>
  <si>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</si>
  <si>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</si>
  <si>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</si>
  <si>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</si>
  <si>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</si>
  <si>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</si>
  <si>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</si>
  <si>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</si>
  <si>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</si>
  <si>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</si>
  <si>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</si>
  <si>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</si>
  <si>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</si>
  <si>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</si>
  <si>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</si>
  <si>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</si>
  <si>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</si>
  <si>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</si>
  <si>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</si>
  <si>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</si>
  <si>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</si>
  <si>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</si>
  <si>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</si>
  <si>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</si>
  <si>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</si>
  <si>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</si>
  <si>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</si>
  <si>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</si>
  <si>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</si>
  <si>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</si>
  <si>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</si>
  <si>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</si>
  <si>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</si>
  <si>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</si>
  <si>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</si>
  <si>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</si>
  <si>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</si>
  <si>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</si>
  <si>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</si>
  <si>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</si>
  <si>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</si>
  <si>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</si>
  <si>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</si>
  <si>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</si>
  <si>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</si>
  <si>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</si>
  <si>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</si>
  <si>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</si>
  <si>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</si>
  <si>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</si>
  <si>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</si>
  <si>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</si>
  <si>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</si>
  <si>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</si>
  <si>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</si>
  <si>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</si>
  <si>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</si>
  <si>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</si>
  <si>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</si>
  <si>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</si>
  <si>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</si>
  <si>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</si>
  <si>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</si>
  <si>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</si>
  <si>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</si>
  <si>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</si>
  <si>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</si>
  <si>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</si>
  <si>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</si>
  <si>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</si>
  <si>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</si>
  <si>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</si>
  <si>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</si>
  <si>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</si>
  <si>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</si>
  <si>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</si>
  <si>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</si>
  <si>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</si>
  <si>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</si>
  <si>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</si>
  <si>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</si>
  <si>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</si>
  <si>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</si>
  <si>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</si>
  <si>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</si>
  <si>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</si>
  <si>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</si>
  <si>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</si>
  <si>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</si>
  <si>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</si>
  <si>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</si>
  <si>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</si>
  <si>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</si>
  <si>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</si>
  <si>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</si>
  <si>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</si>
  <si>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</si>
  <si>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</si>
  <si>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</si>
  <si>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</si>
  <si>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</si>
  <si>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</si>
  <si>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</si>
  <si>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</si>
  <si>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</si>
  <si>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</si>
  <si>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</si>
  <si>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</si>
  <si>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</si>
  <si>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</si>
  <si>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</si>
  <si>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</si>
  <si>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</si>
  <si>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</si>
  <si>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</si>
  <si>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</si>
  <si>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</si>
  <si>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</si>
  <si>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</si>
  <si>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</si>
  <si>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</si>
  <si>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</si>
  <si>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</si>
  <si>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</si>
  <si>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</si>
  <si>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</si>
  <si>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</si>
  <si>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</si>
  <si>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</si>
  <si>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</si>
  <si>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</si>
  <si>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</si>
  <si>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</si>
  <si>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</si>
  <si>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</si>
  <si>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</si>
  <si>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</si>
  <si>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</si>
  <si>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</si>
  <si>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</si>
  <si>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</si>
  <si>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</si>
  <si>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</si>
  <si>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</si>
  <si>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</si>
  <si>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</si>
  <si>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</si>
  <si>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</si>
  <si>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</si>
  <si>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</si>
  <si>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</si>
  <si>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</si>
  <si>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</si>
  <si>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</si>
  <si>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</si>
  <si>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</si>
  <si>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</si>
  <si>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</si>
  <si>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</si>
  <si>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</si>
  <si>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</si>
  <si>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</si>
  <si>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</si>
  <si>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</si>
  <si>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</si>
  <si>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</si>
  <si>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</si>
  <si>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</si>
  <si>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</si>
  <si>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</si>
  <si>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</si>
  <si>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</si>
  <si>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</si>
  <si>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</si>
  <si>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</si>
  <si>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</si>
  <si>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</si>
  <si>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</si>
  <si>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</si>
  <si>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</si>
  <si>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</si>
  <si>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</si>
  <si>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</si>
  <si>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</si>
  <si>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</si>
  <si>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</si>
  <si>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</si>
  <si>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</si>
  <si>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</si>
  <si>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</si>
  <si>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</si>
  <si>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</si>
  <si>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</si>
  <si>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</si>
  <si>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</si>
  <si>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</si>
  <si>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</si>
  <si>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</si>
  <si>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</si>
  <si>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</si>
  <si>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</si>
  <si>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</si>
  <si>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</si>
  <si>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</si>
  <si>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</si>
  <si>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</si>
  <si>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</si>
  <si>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</si>
  <si>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</si>
  <si>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</si>
  <si>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</si>
  <si>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</si>
  <si>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</si>
  <si>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</si>
  <si>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</si>
  <si>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</si>
  <si>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</si>
  <si>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</si>
  <si>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</si>
  <si>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</si>
  <si>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</si>
  <si>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</si>
  <si>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</si>
  <si>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</si>
  <si>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</si>
  <si>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</si>
  <si>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</si>
  <si>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</si>
  <si>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</si>
  <si>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</si>
  <si>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</si>
  <si>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</si>
  <si>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</si>
  <si>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</si>
  <si>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</si>
  <si>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</si>
  <si>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</si>
  <si>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</si>
  <si>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</si>
  <si>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</si>
  <si>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</si>
  <si>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</si>
  <si>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</si>
  <si>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</si>
  <si>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</si>
  <si>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</si>
  <si>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</si>
  <si>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</si>
  <si>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</si>
  <si>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</si>
  <si>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</si>
  <si>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</si>
  <si>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</si>
  <si>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</si>
  <si>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</si>
  <si>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</si>
  <si>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</si>
  <si>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</si>
  <si>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</si>
  <si>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</si>
  <si>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</si>
  <si>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</si>
  <si>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</si>
  <si>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</si>
  <si>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</si>
  <si>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</si>
  <si>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</si>
  <si>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</si>
  <si>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</si>
  <si>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</si>
  <si>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</si>
  <si>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</si>
  <si>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</si>
  <si>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</si>
  <si>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</si>
  <si>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</si>
  <si>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</si>
  <si>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</si>
  <si>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</si>
  <si>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</si>
  <si>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</si>
  <si>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</si>
  <si>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</si>
  <si>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</si>
  <si>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</si>
  <si>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</si>
  <si>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</si>
  <si>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</si>
  <si>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</si>
  <si>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</si>
  <si>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</si>
  <si>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</si>
  <si>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</si>
  <si>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</si>
  <si>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</si>
  <si>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</si>
  <si>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</si>
  <si>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</si>
  <si>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</si>
  <si>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</si>
  <si>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</si>
  <si>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</si>
  <si>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</si>
  <si>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</si>
  <si>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</si>
  <si>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</si>
  <si>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</si>
  <si>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</si>
  <si>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</si>
  <si>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</si>
  <si>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</si>
  <si>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</si>
  <si>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</si>
  <si>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</si>
  <si>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</si>
  <si>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</si>
  <si>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</si>
  <si>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</si>
  <si>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</si>
  <si>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</si>
  <si>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</si>
  <si>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</si>
  <si>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</si>
  <si>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</si>
  <si>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</si>
  <si>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</si>
  <si>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</si>
  <si>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</si>
  <si>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</si>
  <si>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</si>
  <si>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</si>
  <si>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</si>
  <si>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</si>
  <si>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</si>
  <si>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</si>
  <si>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</si>
  <si>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</si>
  <si>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</si>
  <si>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</si>
  <si>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</si>
  <si>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</si>
  <si>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</si>
  <si>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</si>
  <si>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</si>
  <si>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</si>
  <si>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</si>
  <si>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</si>
  <si>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</si>
  <si>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</si>
  <si>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</si>
  <si>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</si>
  <si>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</si>
  <si>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</si>
  <si>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</si>
  <si>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</si>
  <si>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</si>
  <si>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</si>
  <si>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</si>
  <si>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</si>
  <si>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</si>
  <si>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</si>
  <si>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</si>
  <si>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</si>
  <si>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</si>
  <si>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</si>
  <si>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</si>
  <si>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</si>
  <si>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</si>
  <si>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</si>
  <si>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</si>
  <si>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</si>
  <si>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</si>
  <si>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</si>
  <si>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</si>
  <si>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</si>
  <si>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</si>
  <si>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</si>
  <si>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</si>
  <si>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</si>
  <si>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</si>
  <si>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</si>
  <si>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</si>
  <si>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</si>
  <si>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</si>
  <si>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</si>
  <si>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</si>
  <si>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</si>
  <si>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</si>
  <si>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</si>
  <si>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</si>
  <si>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</si>
  <si>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</si>
  <si>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</si>
  <si>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</si>
  <si>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</si>
  <si>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</si>
  <si>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</si>
  <si>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</si>
  <si>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</si>
  <si>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</si>
  <si>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</si>
  <si>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</si>
  <si>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</si>
  <si>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</si>
  <si>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</si>
  <si>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</si>
  <si>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</si>
  <si>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</si>
  <si>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</si>
  <si>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</si>
  <si>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</si>
  <si>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</si>
  <si>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</si>
  <si>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</si>
  <si>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</si>
  <si>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</si>
  <si>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</si>
  <si>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</si>
  <si>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</si>
  <si>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</si>
  <si>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</si>
  <si>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</si>
  <si>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</si>
  <si>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</si>
  <si>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</si>
  <si>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</si>
  <si>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</si>
  <si>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</si>
  <si>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</si>
  <si>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</si>
  <si>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</si>
  <si>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</si>
  <si>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</si>
  <si>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</si>
  <si>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</si>
  <si>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</si>
  <si>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</si>
  <si>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</si>
  <si>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</si>
  <si>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</si>
  <si>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</si>
  <si>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</si>
  <si>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</si>
  <si>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</si>
  <si>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</si>
  <si>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</si>
  <si>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</si>
  <si>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</si>
  <si>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</si>
  <si>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</si>
  <si>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</si>
  <si>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</si>
  <si>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</si>
  <si>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</si>
  <si>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</si>
  <si>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</si>
  <si>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</si>
  <si>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</si>
  <si>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</si>
  <si>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</si>
  <si>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</si>
  <si>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</si>
  <si>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</si>
  <si>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</si>
  <si>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</si>
  <si>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</si>
  <si>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</si>
  <si>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</si>
  <si>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</si>
  <si>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</si>
  <si>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</si>
  <si>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</si>
  <si>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</si>
  <si>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</si>
  <si>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</si>
  <si>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</si>
  <si>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</si>
  <si>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</si>
  <si>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</si>
  <si>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</si>
  <si>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</si>
  <si>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</si>
  <si>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</si>
  <si>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</si>
  <si>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</si>
  <si>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</si>
  <si>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</si>
  <si>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</si>
  <si>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</si>
  <si>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</si>
  <si>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</si>
  <si>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</si>
  <si>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</si>
  <si>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</si>
  <si>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</si>
  <si>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</si>
  <si>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</si>
  <si>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</si>
  <si>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</si>
  <si>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</si>
  <si>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</si>
  <si>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</si>
  <si>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</si>
  <si>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</si>
  <si>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</si>
  <si>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</si>
  <si>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</si>
  <si>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</si>
  <si>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</si>
  <si>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</si>
  <si>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</si>
  <si>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</si>
  <si>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</si>
  <si>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</si>
  <si>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</si>
  <si>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</si>
  <si>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</si>
  <si>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</si>
  <si>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</si>
  <si>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</si>
  <si>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</si>
  <si>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</si>
  <si>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</si>
  <si>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</si>
  <si>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</si>
  <si>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</si>
  <si>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</si>
  <si>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</si>
  <si>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</si>
  <si>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</si>
  <si>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</si>
  <si>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</si>
  <si>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</si>
  <si>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</si>
  <si>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</si>
  <si>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</si>
  <si>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</si>
  <si>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</si>
  <si>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</si>
  <si>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</si>
  <si>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</si>
  <si>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</si>
  <si>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</si>
  <si>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</si>
  <si>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</si>
  <si>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</si>
  <si>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</si>
  <si>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</si>
  <si>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</si>
  <si>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</si>
  <si>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</si>
  <si>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</si>
  <si>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</si>
  <si>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</si>
  <si>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</si>
  <si>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</si>
  <si>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</si>
  <si>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</si>
  <si>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</si>
  <si>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</si>
  <si>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</si>
  <si>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</si>
  <si>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</si>
  <si>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</si>
  <si>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</si>
  <si>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</si>
  <si>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</si>
  <si>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</si>
  <si>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</si>
  <si>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</si>
  <si>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</si>
  <si>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</si>
  <si>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</si>
  <si>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</si>
  <si>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</si>
  <si>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</si>
  <si>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</si>
  <si>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</si>
  <si>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</si>
  <si>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</si>
  <si>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</si>
  <si>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</si>
  <si>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</si>
  <si>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</si>
  <si>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</si>
  <si>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</si>
  <si>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</si>
  <si>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</si>
  <si>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</si>
  <si>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</si>
  <si>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</si>
  <si>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</si>
  <si>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</si>
  <si>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</si>
  <si>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</si>
  <si>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</si>
  <si>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</si>
  <si>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</si>
  <si>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</si>
  <si>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</si>
  <si>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</si>
  <si>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</si>
  <si>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</si>
  <si>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</si>
  <si>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</si>
  <si>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</si>
  <si>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</si>
  <si>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</si>
  <si>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</si>
  <si>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</si>
  <si>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</si>
  <si>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</si>
  <si>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</si>
  <si>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</si>
  <si>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</si>
  <si>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</si>
  <si>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</si>
  <si>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</si>
  <si>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</si>
  <si>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</si>
  <si>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</si>
  <si>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</si>
  <si>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</si>
  <si>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</si>
  <si>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</si>
  <si>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</si>
  <si>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</si>
  <si>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</si>
  <si>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</si>
  <si>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</si>
  <si>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</si>
  <si>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</si>
  <si>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</si>
  <si>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</si>
  <si>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</si>
  <si>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</si>
  <si>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</si>
  <si>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</si>
  <si>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</si>
  <si>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</si>
  <si>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</si>
  <si>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</si>
  <si>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</si>
  <si>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</si>
  <si>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</si>
  <si>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</si>
  <si>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</si>
  <si>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</si>
  <si>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</si>
  <si>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</si>
  <si>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</si>
  <si>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</si>
  <si>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</si>
  <si>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</si>
  <si>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</si>
  <si>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</si>
  <si>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</si>
  <si>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</si>
  <si>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</si>
  <si>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</si>
  <si>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</si>
  <si>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</si>
  <si>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</si>
  <si>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</si>
  <si>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</si>
  <si>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</si>
  <si>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</si>
  <si>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</si>
  <si>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</si>
  <si>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</si>
  <si>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</si>
  <si>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</si>
  <si>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</si>
  <si>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</si>
  <si>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</si>
  <si>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</si>
  <si>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</si>
  <si>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</si>
  <si>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</si>
  <si>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</si>
  <si>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</si>
  <si>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</si>
  <si>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</si>
  <si>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</si>
  <si>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</si>
  <si>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</si>
  <si>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</si>
  <si>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</si>
  <si>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</si>
  <si>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</si>
  <si>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</si>
  <si>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</si>
  <si>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</si>
  <si>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</si>
  <si>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</si>
  <si>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</si>
  <si>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</si>
  <si>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</si>
  <si>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</si>
  <si>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</si>
  <si>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</si>
  <si>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</si>
  <si>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</si>
  <si>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</si>
  <si>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</si>
  <si>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</si>
  <si>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</si>
  <si>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</si>
  <si>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</si>
  <si>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</si>
  <si>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</si>
  <si>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</si>
  <si>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</si>
  <si>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</si>
  <si>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</si>
  <si>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</si>
  <si>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</si>
  <si>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</si>
  <si>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</si>
  <si>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</si>
  <si>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</si>
  <si>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</si>
  <si>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</si>
  <si>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</si>
  <si>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</si>
  <si>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</si>
  <si>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</si>
  <si>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</si>
  <si>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</si>
  <si>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</si>
  <si>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</si>
  <si>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</si>
  <si>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</si>
  <si>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</si>
  <si>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</si>
  <si>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</si>
  <si>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</si>
  <si>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</si>
  <si>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</si>
  <si>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</si>
  <si>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</si>
  <si>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</si>
  <si>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</si>
  <si>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</si>
  <si>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</si>
  <si>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</si>
  <si>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</si>
  <si>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</si>
  <si>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</si>
  <si>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</si>
  <si>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</si>
  <si>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</si>
  <si>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</si>
  <si>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</si>
  <si>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</si>
  <si>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</si>
  <si>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</si>
  <si>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</si>
  <si>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</si>
  <si>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</si>
  <si>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</si>
  <si>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</si>
  <si>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</si>
  <si>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</si>
  <si>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</si>
  <si>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</si>
  <si>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</si>
  <si>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</si>
  <si>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</si>
  <si>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</si>
  <si>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</si>
  <si>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</si>
  <si>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</si>
  <si>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</si>
  <si>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</si>
  <si>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</si>
  <si>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</si>
  <si>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</si>
  <si>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</si>
  <si>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</si>
  <si>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</si>
  <si>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</si>
  <si>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</si>
  <si>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</si>
  <si>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</si>
  <si>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</si>
  <si>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</si>
  <si>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</si>
  <si>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</si>
  <si>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</si>
  <si>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</si>
  <si>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</si>
  <si>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</si>
  <si>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</si>
  <si>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</si>
  <si>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</si>
  <si>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</si>
  <si>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</si>
  <si>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</si>
  <si>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</si>
  <si>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</si>
  <si>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</si>
  <si>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</si>
  <si>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</si>
  <si>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</si>
  <si>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</si>
  <si>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</si>
  <si>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</si>
  <si>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</si>
  <si>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</si>
  <si>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</si>
  <si>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</si>
  <si>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</si>
  <si>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</si>
  <si>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</si>
  <si>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</si>
  <si>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</si>
  <si>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</si>
  <si>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</si>
  <si>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</si>
  <si>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</si>
  <si>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</si>
  <si>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</si>
  <si>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</si>
  <si>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</si>
  <si>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</si>
  <si>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</si>
  <si>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</si>
  <si>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</si>
  <si>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</si>
  <si>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</si>
  <si>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</si>
  <si>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</si>
  <si>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</si>
  <si>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</si>
  <si>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</si>
  <si>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</si>
  <si>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</si>
  <si>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</si>
  <si>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</si>
  <si>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</si>
  <si>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</si>
  <si>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</si>
  <si>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</si>
  <si>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</si>
  <si>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</si>
  <si>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</si>
  <si>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</si>
  <si>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</si>
  <si>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</si>
  <si>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</si>
  <si>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</si>
  <si>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</si>
  <si>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</si>
  <si>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</si>
  <si>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</si>
  <si>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</si>
  <si>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</si>
  <si>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</si>
  <si>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</si>
  <si>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</si>
  <si>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</si>
  <si>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</si>
  <si>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</si>
  <si>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</si>
  <si>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</si>
  <si>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</si>
  <si>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</si>
  <si>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</si>
  <si>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</si>
  <si>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</si>
  <si>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</si>
  <si>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</si>
  <si>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</si>
  <si>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</si>
  <si>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</si>
  <si>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</si>
  <si>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</si>
  <si>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</si>
  <si>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</si>
  <si>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</si>
  <si>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</si>
  <si>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</si>
  <si>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</si>
  <si>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</si>
  <si>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</si>
  <si>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</si>
  <si>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</si>
  <si>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</si>
  <si>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</si>
  <si>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</si>
  <si>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</si>
  <si>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</si>
  <si>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</si>
  <si>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</si>
  <si>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</si>
  <si>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</si>
  <si>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</si>
  <si>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</si>
  <si>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</si>
  <si>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</si>
  <si>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</si>
  <si>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</si>
  <si>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</si>
  <si>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</si>
  <si>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</si>
  <si>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</si>
  <si>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</si>
  <si>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</si>
  <si>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</si>
  <si>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</si>
  <si>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</si>
  <si>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</si>
  <si>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</si>
  <si>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</si>
  <si>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</si>
  <si>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</si>
  <si>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</si>
  <si>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</si>
  <si>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</si>
  <si>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</si>
  <si>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</si>
  <si>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</si>
  <si>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</si>
  <si>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</si>
  <si>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</si>
  <si>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</si>
  <si>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</si>
  <si>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</si>
  <si>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</si>
  <si>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</si>
  <si>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</si>
  <si>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</si>
  <si>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</si>
  <si>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</si>
  <si>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</si>
  <si>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</si>
  <si>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</si>
  <si>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</si>
  <si>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</si>
  <si>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</si>
  <si>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</si>
  <si>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</si>
  <si>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</si>
  <si>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</si>
  <si>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</si>
  <si>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</si>
  <si>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</si>
  <si>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</si>
  <si>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</si>
  <si>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</si>
  <si>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</si>
  <si>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</si>
  <si>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</si>
  <si>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</si>
  <si>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</si>
  <si>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</si>
  <si>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</si>
  <si>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</si>
  <si>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</si>
  <si>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</si>
  <si>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</si>
  <si>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</si>
  <si>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</si>
  <si>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</si>
  <si>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</si>
  <si>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</si>
  <si>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</si>
  <si>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</si>
  <si>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</si>
  <si>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</si>
  <si>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</si>
  <si>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</si>
  <si>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</si>
  <si>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</si>
  <si>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</si>
  <si>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</si>
  <si>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</si>
  <si>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</si>
  <si>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</si>
  <si>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</si>
  <si>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</si>
  <si>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</si>
  <si>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</si>
  <si>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</si>
  <si>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</si>
  <si>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</si>
  <si>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</si>
  <si>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</si>
  <si>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</si>
  <si>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</si>
  <si>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</si>
  <si>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</si>
  <si>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</si>
  <si>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</si>
  <si>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</si>
  <si>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</si>
  <si>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</si>
  <si>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</si>
  <si>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</si>
  <si>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</si>
  <si>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</si>
  <si>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</si>
  <si>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</si>
  <si>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</si>
  <si>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</si>
  <si>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</si>
  <si>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</si>
  <si>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</si>
  <si>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</si>
  <si>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</si>
  <si>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</si>
  <si>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</si>
  <si>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</si>
  <si>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</si>
  <si>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</si>
  <si>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</si>
  <si>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</si>
  <si>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</si>
  <si>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</si>
  <si>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</si>
  <si>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</si>
  <si>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</si>
  <si>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</si>
  <si>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</si>
  <si>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</si>
  <si>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</si>
  <si>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</si>
  <si>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</si>
  <si>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</si>
  <si>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</si>
  <si>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</si>
  <si>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</si>
  <si>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</si>
  <si>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</si>
  <si>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</si>
  <si>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</si>
  <si>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</si>
  <si>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</si>
  <si>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</si>
  <si>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</si>
  <si>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</si>
  <si>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</si>
  <si>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</si>
  <si>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</si>
  <si>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</si>
  <si>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</si>
  <si>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</si>
  <si>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</si>
  <si>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</si>
  <si>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</si>
  <si>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</si>
  <si>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</si>
  <si>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</si>
  <si>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</si>
  <si>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</si>
  <si>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</si>
  <si>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</si>
  <si>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</si>
  <si>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</si>
  <si>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</si>
  <si>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</si>
  <si>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</si>
  <si>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</si>
  <si>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</si>
  <si>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</si>
  <si>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</si>
  <si>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</si>
  <si>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</si>
  <si>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</si>
  <si>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</si>
  <si>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</si>
  <si>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</si>
  <si>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</si>
  <si>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</si>
  <si>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</si>
  <si>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РГ-05-1711</t>
  </si>
  <si>
    <t>177511001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</si>
  <si>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</si>
  <si>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</si>
  <si>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</si>
  <si>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</si>
  <si>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</si>
  <si>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</si>
  <si>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</si>
  <si>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</si>
  <si>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</si>
  <si>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</si>
  <si>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</si>
  <si>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</si>
  <si>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НДФ Хоризонт 2030</t>
  </si>
  <si>
    <t>*Дата, към която е изчислена НСА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</si>
</sst>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лв&quot;;\-#,##0\ &quot;лв&quot;"/>
    <numFmt numFmtId="187" formatCode="#,##0\ &quot;лв&quot;;[Red]\-#,##0\ &quot;лв&quot;"/>
    <numFmt numFmtId="188" formatCode="#,##0.00\ &quot;лв&quot;;\-#,##0.00\ &quot;лв&quot;"/>
    <numFmt numFmtId="189" formatCode="#,##0.00\ &quot;лв&quot;;[Red]\-#,##0.00\ &quot;лв&quot;"/>
    <numFmt numFmtId="190" formatCode="_-* #,##0\ &quot;лв&quot;_-;\-* #,##0\ &quot;лв&quot;_-;_-* &quot;-&quot;\ &quot;лв&quot;_-;_-@_-"/>
    <numFmt numFmtId="191" formatCode="_-* #,##0\ _л_в_-;\-* #,##0\ _л_в_-;_-* &quot;-&quot;\ _л_в_-;_-@_-"/>
    <numFmt numFmtId="192" formatCode="_-* #,##0.00\ &quot;лв&quot;_-;\-* #,##0.00\ &quot;лв&quot;_-;_-* &quot;-&quot;??\ &quot;лв&quot;_-;_-@_-"/>
    <numFmt numFmtId="193" formatCode="_-* #,##0.00\ _л_в_-;\-* #,##0.00\ _л_в_-;_-* &quot;-&quot;??\ _л_в_-;_-@_-"/>
    <numFmt numFmtId="194" formatCode="_-* #,##0\ _€_-;\-* #,##0\ _€_-;_-* &quot;-&quot;\ _€_-;_-@_-"/>
    <numFmt numFmtId="195" formatCode="_-* #,##0.00\ _€_-;\-* #,##0.00\ _€_-;_-* &quot;-&quot;??\ _€_-;_-@_-"/>
    <numFmt numFmtId="196" formatCode="_-* #,##0\ &quot;€&quot;_-;\-* #,##0\ &quot;€&quot;_-;_-* &quot;-&quot;\ &quot;€&quot;_-;_-@_-"/>
    <numFmt numFmtId="197" formatCode="_-* #,##0.00\ &quot;€&quot;_-;\-* #,##0.00\ &quot;€&quot;_-;_-* &quot;-&quot;??\ &quot;€&quot;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809]dd\ mmmm\ yyyy"/>
    <numFmt numFmtId="203" formatCode="dd/mm/yyyy;@"/>
    <numFmt numFmtId="204" formatCode="#,##0.000"/>
    <numFmt numFmtId="205" formatCode="#,##0.0000"/>
    <numFmt numFmtId="206" formatCode="#,##0.00000"/>
    <numFmt numFmtId="207" formatCode="0.0%"/>
    <numFmt numFmtId="208" formatCode="#,##0.0"/>
    <numFmt numFmtId="209" formatCode="dd/m/yyyy\ &quot;г.&quot;;@"/>
    <numFmt numFmtId="210" formatCode="#,##0_ ;[Red]\-#,##0\ "/>
    <numFmt numFmtId="211" formatCode="0.0000"/>
    <numFmt numFmtId="212" formatCode="#,##0.0000\ &quot;лв.&quot;"/>
    <numFmt numFmtId="213" formatCode="#,##0\ &quot;лв.&quot;"/>
    <numFmt numFmtId="214" formatCode="#,##0.00\ &quot;лв.&quot;"/>
    <numFmt numFmtId="215" formatCode="0.0000%"/>
    <numFmt numFmtId="216" formatCode="[$-402]dd\ mmmm\ yyyy\ &quot;г.&quot;"/>
    <numFmt numFmtId="21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206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9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209" fontId="3" fillId="0" borderId="0" xfId="239" applyNumberFormat="1" applyFont="1" applyAlignment="1" applyProtection="1">
      <alignment horizontal="left" vertical="center"/>
      <protection/>
    </xf>
    <xf numFmtId="209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210" fontId="14" fillId="7" borderId="21" xfId="235" applyNumberFormat="1" applyFont="1" applyFill="1" applyBorder="1" applyAlignment="1" applyProtection="1">
      <alignment/>
      <protection locked="0"/>
    </xf>
    <xf numFmtId="210" fontId="14" fillId="7" borderId="22" xfId="235" applyNumberFormat="1" applyFont="1" applyFill="1" applyBorder="1" applyAlignment="1" applyProtection="1">
      <alignment/>
      <protection locked="0"/>
    </xf>
    <xf numFmtId="210" fontId="14" fillId="7" borderId="23" xfId="235" applyNumberFormat="1" applyFont="1" applyFill="1" applyBorder="1" applyAlignment="1" applyProtection="1">
      <alignment/>
      <protection locked="0"/>
    </xf>
    <xf numFmtId="210" fontId="14" fillId="7" borderId="24" xfId="235" applyNumberFormat="1" applyFont="1" applyFill="1" applyBorder="1" applyAlignment="1" applyProtection="1">
      <alignment/>
      <protection locked="0"/>
    </xf>
    <xf numFmtId="210" fontId="14" fillId="7" borderId="23" xfId="133" applyNumberFormat="1" applyFont="1" applyFill="1" applyBorder="1" applyAlignment="1" applyProtection="1">
      <alignment/>
      <protection locked="0"/>
    </xf>
    <xf numFmtId="210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6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210" fontId="14" fillId="44" borderId="11" xfId="133" applyNumberFormat="1" applyFont="1" applyFill="1" applyBorder="1" applyAlignment="1" applyProtection="1">
      <alignment horizontal="right"/>
      <protection hidden="1"/>
    </xf>
    <xf numFmtId="210" fontId="14" fillId="44" borderId="28" xfId="133" applyNumberFormat="1" applyFont="1" applyFill="1" applyBorder="1" applyAlignment="1" applyProtection="1">
      <alignment horizontal="left"/>
      <protection hidden="1"/>
    </xf>
    <xf numFmtId="210" fontId="14" fillId="44" borderId="28" xfId="133" applyNumberFormat="1" applyFont="1" applyFill="1" applyBorder="1" applyAlignment="1" applyProtection="1">
      <alignment horizontal="right"/>
      <protection hidden="1"/>
    </xf>
    <xf numFmtId="210" fontId="14" fillId="0" borderId="15" xfId="133" applyNumberFormat="1" applyFont="1" applyFill="1" applyBorder="1" applyAlignment="1" applyProtection="1">
      <alignment horizontal="right"/>
      <protection hidden="1"/>
    </xf>
    <xf numFmtId="210" fontId="14" fillId="0" borderId="19" xfId="133" applyNumberFormat="1" applyFont="1" applyFill="1" applyBorder="1" applyAlignment="1" applyProtection="1">
      <alignment horizontal="left"/>
      <protection hidden="1"/>
    </xf>
    <xf numFmtId="210" fontId="14" fillId="0" borderId="19" xfId="133" applyNumberFormat="1" applyFont="1" applyFill="1" applyBorder="1" applyAlignment="1" applyProtection="1">
      <alignment horizontal="right"/>
      <protection hidden="1"/>
    </xf>
    <xf numFmtId="210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210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203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20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203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203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203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203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203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203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209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209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209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9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210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1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15" fontId="14" fillId="7" borderId="22" xfId="235" applyNumberFormat="1" applyFont="1" applyFill="1" applyBorder="1" applyAlignment="1" applyProtection="1">
      <alignment/>
      <protection locked="0"/>
    </xf>
    <xf numFmtId="215" fontId="14" fillId="7" borderId="24" xfId="235" applyNumberFormat="1" applyFont="1" applyFill="1" applyBorder="1" applyAlignment="1" applyProtection="1">
      <alignment/>
      <protection locked="0"/>
    </xf>
    <xf numFmtId="215" fontId="14" fillId="7" borderId="24" xfId="133" applyNumberFormat="1" applyFont="1" applyFill="1" applyBorder="1" applyAlignment="1" applyProtection="1">
      <alignment/>
      <protection locked="0"/>
    </xf>
    <xf numFmtId="217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205" fontId="14" fillId="48" borderId="10" xfId="0" applyNumberFormat="1" applyFont="1" applyFill="1" applyBorder="1" applyAlignment="1" applyProtection="1">
      <alignment horizontal="right"/>
      <protection locked="0"/>
    </xf>
    <xf numFmtId="21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205" fontId="14" fillId="11" borderId="10" xfId="0" applyNumberFormat="1" applyFont="1" applyFill="1" applyBorder="1" applyAlignment="1" applyProtection="1">
      <alignment horizontal="right"/>
      <protection locked="0"/>
    </xf>
    <xf numFmtId="212" fontId="14" fillId="11" borderId="10" xfId="0" applyNumberFormat="1" applyFont="1" applyFill="1" applyBorder="1" applyAlignment="1" applyProtection="1">
      <alignment horizontal="right"/>
      <protection locked="0"/>
    </xf>
    <xf numFmtId="21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8" xfId="236" applyNumberFormat="1" applyFont="1" applyFill="1" applyBorder="1" applyAlignment="1" applyProtection="1">
      <alignment horizontal="right" vertical="center" wrapText="1"/>
      <protection/>
    </xf>
    <xf numFmtId="3" fontId="14" fillId="0" borderId="38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206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15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206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205" fontId="14" fillId="48" borderId="10" xfId="0" applyNumberFormat="1" applyFont="1" applyFill="1" applyBorder="1" applyAlignment="1" applyProtection="1">
      <alignment horizontal="right"/>
      <protection locked="0"/>
    </xf>
    <xf numFmtId="205" fontId="14" fillId="48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19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8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8" xfId="2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8" xfId="243" applyFont="1" applyFill="1" applyBorder="1" applyAlignment="1" applyProtection="1">
      <alignment horizontal="center" vertical="center" textRotation="90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8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8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8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1500</v>
      </c>
    </row>
    <row r="12" spans="2:3" ht="15.75">
      <c r="B12" s="24" t="s">
        <v>238</v>
      </c>
      <c r="C12" s="267" t="s">
        <v>1486</v>
      </c>
    </row>
    <row r="13" spans="2:3" ht="15.75">
      <c r="B13" s="24" t="s">
        <v>239</v>
      </c>
      <c r="C13" s="267" t="s">
        <v>1487</v>
      </c>
    </row>
    <row r="14" spans="2:3" ht="15.75">
      <c r="B14" s="24" t="s">
        <v>240</v>
      </c>
      <c r="C14" s="267" t="s">
        <v>1488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89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89" t="s">
        <v>1499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НДФ ХОРИЗОНТ 2030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30.06.2023 г.</v>
      </c>
      <c r="C4" s="662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8"/>
      <c r="D10" s="305"/>
      <c r="E10" s="305"/>
      <c r="F10" s="617">
        <f>E10/'1-SB'!$C$47</f>
        <v>0</v>
      </c>
    </row>
    <row r="11" spans="1:6" ht="15.75">
      <c r="A11" s="305"/>
      <c r="B11" s="53"/>
      <c r="C11" s="578"/>
      <c r="D11" s="305"/>
      <c r="E11" s="305"/>
      <c r="F11" s="617">
        <f>E11/'1-SB'!$C$47</f>
        <v>0</v>
      </c>
    </row>
    <row r="12" spans="1:6" ht="15.75">
      <c r="A12" s="305"/>
      <c r="B12" s="53"/>
      <c r="C12" s="578"/>
      <c r="D12" s="305"/>
      <c r="E12" s="305"/>
      <c r="F12" s="617">
        <f>E12/'1-SB'!$C$47</f>
        <v>0</v>
      </c>
    </row>
    <row r="13" spans="1:6" ht="15.75">
      <c r="A13" s="305"/>
      <c r="B13" s="53"/>
      <c r="C13" s="578"/>
      <c r="D13" s="305"/>
      <c r="E13" s="305"/>
      <c r="F13" s="617">
        <f>E13/'1-SB'!$C$47</f>
        <v>0</v>
      </c>
    </row>
    <row r="14" spans="1:6" ht="15.75">
      <c r="A14" s="305"/>
      <c r="B14" s="53"/>
      <c r="C14" s="578"/>
      <c r="D14" s="305"/>
      <c r="E14" s="305"/>
      <c r="F14" s="617">
        <f>E14/'1-SB'!$C$47</f>
        <v>0</v>
      </c>
    </row>
    <row r="15" spans="1:6" ht="15.75">
      <c r="A15" s="305"/>
      <c r="B15" s="53"/>
      <c r="C15" s="578"/>
      <c r="D15" s="305"/>
      <c r="E15" s="305"/>
      <c r="F15" s="617">
        <f>E15/'1-SB'!$C$47</f>
        <v>0</v>
      </c>
    </row>
    <row r="16" spans="1:6" ht="15.75">
      <c r="A16" s="305"/>
      <c r="B16" s="53"/>
      <c r="C16" s="578"/>
      <c r="D16" s="305"/>
      <c r="E16" s="305"/>
      <c r="F16" s="617">
        <f>E16/'1-SB'!$C$47</f>
        <v>0</v>
      </c>
    </row>
    <row r="17" spans="1:6" ht="15.75">
      <c r="A17" s="305"/>
      <c r="B17" s="53"/>
      <c r="C17" s="578"/>
      <c r="D17" s="305"/>
      <c r="E17" s="305"/>
      <c r="F17" s="617">
        <f>E17/'1-SB'!$C$47</f>
        <v>0</v>
      </c>
    </row>
    <row r="18" spans="1:6" ht="15.75">
      <c r="A18" s="305"/>
      <c r="B18" s="53"/>
      <c r="C18" s="578"/>
      <c r="D18" s="305"/>
      <c r="E18" s="231"/>
      <c r="F18" s="617">
        <f>E18/'1-SB'!$C$47</f>
        <v>0</v>
      </c>
    </row>
    <row r="19" spans="1:6" ht="15.75">
      <c r="A19" s="305"/>
      <c r="B19" s="53"/>
      <c r="C19" s="578"/>
      <c r="D19" s="305"/>
      <c r="E19" s="231"/>
      <c r="F19" s="617">
        <f>E19/'1-SB'!$C$47</f>
        <v>0</v>
      </c>
    </row>
    <row r="20" spans="1:6" ht="15.75">
      <c r="A20" s="305"/>
      <c r="B20" s="53"/>
      <c r="C20" s="578"/>
      <c r="D20" s="305"/>
      <c r="E20" s="305"/>
      <c r="F20" s="617">
        <f>E20/'1-SB'!$C$47</f>
        <v>0</v>
      </c>
    </row>
    <row r="21" spans="1:6" ht="15.75">
      <c r="A21" s="305"/>
      <c r="B21" s="53"/>
      <c r="C21" s="578"/>
      <c r="D21" s="305"/>
      <c r="E21" s="305"/>
      <c r="F21" s="617">
        <f>E21/'1-SB'!$C$47</f>
        <v>0</v>
      </c>
    </row>
    <row r="22" spans="1:6" ht="15.75">
      <c r="A22" s="305"/>
      <c r="B22" s="53"/>
      <c r="C22" s="578"/>
      <c r="D22" s="305"/>
      <c r="E22" s="305"/>
      <c r="F22" s="617">
        <f>E22/'1-SB'!$C$47</f>
        <v>0</v>
      </c>
    </row>
    <row r="23" spans="1:6" ht="15.75">
      <c r="A23" s="305"/>
      <c r="B23" s="53"/>
      <c r="C23" s="578"/>
      <c r="D23" s="305"/>
      <c r="E23" s="305"/>
      <c r="F23" s="617">
        <f>E23/'1-SB'!$C$47</f>
        <v>0</v>
      </c>
    </row>
    <row r="24" spans="1:6" ht="15.75">
      <c r="A24" s="305"/>
      <c r="B24" s="53"/>
      <c r="C24" s="578"/>
      <c r="D24" s="305"/>
      <c r="E24" s="305"/>
      <c r="F24" s="617">
        <f>E24/'1-SB'!$C$47</f>
        <v>0</v>
      </c>
    </row>
    <row r="25" spans="1:6" ht="15.75">
      <c r="A25" s="305"/>
      <c r="B25" s="53"/>
      <c r="C25" s="578"/>
      <c r="D25" s="305"/>
      <c r="E25" s="305"/>
      <c r="F25" s="617">
        <f>E25/'1-SB'!$C$47</f>
        <v>0</v>
      </c>
    </row>
    <row r="26" spans="1:6" ht="15.75">
      <c r="A26" s="305"/>
      <c r="B26" s="53"/>
      <c r="C26" s="578"/>
      <c r="D26" s="305"/>
      <c r="E26" s="305"/>
      <c r="F26" s="617">
        <f>E26/'1-SB'!$C$47</f>
        <v>0</v>
      </c>
    </row>
    <row r="27" spans="1:6" ht="15.75">
      <c r="A27" s="305"/>
      <c r="B27" s="53"/>
      <c r="C27" s="578"/>
      <c r="D27" s="305"/>
      <c r="E27" s="305"/>
      <c r="F27" s="617">
        <f>E27/'1-SB'!$C$47</f>
        <v>0</v>
      </c>
    </row>
    <row r="28" spans="1:6" ht="15.75">
      <c r="A28" s="305"/>
      <c r="B28" s="53"/>
      <c r="C28" s="578"/>
      <c r="D28" s="305"/>
      <c r="E28" s="305"/>
      <c r="F28" s="617">
        <f>E28/'1-SB'!$C$47</f>
        <v>0</v>
      </c>
    </row>
    <row r="29" spans="1:6" ht="15.75">
      <c r="A29" s="308"/>
      <c r="B29" s="291"/>
      <c r="C29" s="578"/>
      <c r="D29" s="308"/>
      <c r="E29" s="308"/>
      <c r="F29" s="618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НДФ ХОРИЗОНТ 2030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30.06.2023 г.</v>
      </c>
      <c r="B4" s="699"/>
      <c r="C4" s="699"/>
      <c r="D4" s="699"/>
      <c r="E4" s="76" t="s">
        <v>914</v>
      </c>
      <c r="F4" s="224">
        <f>ReportedCompletionDate</f>
        <v>45135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3" customFormat="1" ht="15.75"/>
    <row r="9" s="543" customFormat="1" ht="15.75"/>
    <row r="10" spans="1:7" s="543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3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3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3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3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3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3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3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3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3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3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3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3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3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3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3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3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3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3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3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3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3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3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3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3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3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3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3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3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3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3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3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3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3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3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3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3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3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3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3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3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3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3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3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3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3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3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3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3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3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3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3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3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3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3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3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3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3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3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3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3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3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3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3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3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3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3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3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3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3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3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3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3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3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3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3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3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3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3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3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3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3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3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3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3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3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3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3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3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3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3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3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3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3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3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3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3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3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3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3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8" t="s">
        <v>979</v>
      </c>
      <c r="D116" s="698"/>
      <c r="E116" s="698"/>
      <c r="F116" s="698"/>
      <c r="G116" s="698"/>
    </row>
    <row r="117" spans="3:7" s="543" customFormat="1" ht="15.75">
      <c r="C117" s="698"/>
      <c r="D117" s="698"/>
      <c r="E117" s="698"/>
      <c r="F117" s="698"/>
      <c r="G117" s="698"/>
    </row>
    <row r="118" spans="3:7" s="543" customFormat="1" ht="15.75">
      <c r="C118" s="698"/>
      <c r="D118" s="698"/>
      <c r="E118" s="698"/>
      <c r="F118" s="698"/>
      <c r="G118" s="698"/>
    </row>
    <row r="119" spans="3:7" s="543" customFormat="1" ht="15.75">
      <c r="C119" s="698"/>
      <c r="D119" s="698"/>
      <c r="E119" s="698"/>
      <c r="F119" s="698"/>
      <c r="G119" s="698"/>
    </row>
    <row r="120" s="543" customFormat="1" ht="15.75">
      <c r="A120" s="544" t="s">
        <v>1336</v>
      </c>
    </row>
    <row r="121" spans="1:7" s="543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D28" sqref="D2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4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НДФ ХОРИЗОНТ 2030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30.06.2023 г.</v>
      </c>
      <c r="B4" s="700"/>
      <c r="C4" s="700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3" customFormat="1" ht="15" customHeight="1">
      <c r="A8" s="701" t="s">
        <v>257</v>
      </c>
      <c r="B8" s="703" t="s">
        <v>259</v>
      </c>
      <c r="C8" s="274"/>
      <c r="D8" s="705" t="s">
        <v>953</v>
      </c>
      <c r="E8" s="703" t="s">
        <v>980</v>
      </c>
    </row>
    <row r="9" spans="1:5" s="543" customFormat="1" ht="108.75" customHeight="1">
      <c r="A9" s="702"/>
      <c r="B9" s="704"/>
      <c r="C9" s="281" t="s">
        <v>952</v>
      </c>
      <c r="D9" s="706"/>
      <c r="E9" s="707"/>
    </row>
    <row r="10" spans="1:5" s="543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3" customFormat="1" ht="15.75">
      <c r="A11" s="587"/>
      <c r="B11" s="275"/>
      <c r="C11" s="277"/>
      <c r="D11" s="276"/>
      <c r="E11" s="594"/>
    </row>
    <row r="12" spans="1:5" s="543" customFormat="1" ht="15.75">
      <c r="A12" s="588"/>
      <c r="B12" s="277"/>
      <c r="C12" s="277"/>
      <c r="D12" s="278"/>
      <c r="E12" s="595"/>
    </row>
    <row r="13" spans="1:5" s="543" customFormat="1" ht="15.75">
      <c r="A13" s="588"/>
      <c r="B13" s="277"/>
      <c r="C13" s="277"/>
      <c r="D13" s="278"/>
      <c r="E13" s="595"/>
    </row>
    <row r="14" spans="1:5" s="543" customFormat="1" ht="15.75">
      <c r="A14" s="588"/>
      <c r="B14" s="277"/>
      <c r="C14" s="277"/>
      <c r="D14" s="278"/>
      <c r="E14" s="595"/>
    </row>
    <row r="15" spans="1:5" s="543" customFormat="1" ht="15.75">
      <c r="A15" s="588"/>
      <c r="B15" s="279"/>
      <c r="C15" s="277"/>
      <c r="D15" s="278"/>
      <c r="E15" s="595"/>
    </row>
    <row r="16" spans="1:5" s="543" customFormat="1" ht="15.75">
      <c r="A16" s="588"/>
      <c r="B16" s="279"/>
      <c r="C16" s="277"/>
      <c r="D16" s="280"/>
      <c r="E16" s="596"/>
    </row>
    <row r="17" spans="1:5" s="543" customFormat="1" ht="15.75">
      <c r="A17" s="588"/>
      <c r="B17" s="279"/>
      <c r="C17" s="277"/>
      <c r="D17" s="280"/>
      <c r="E17" s="596"/>
    </row>
    <row r="18" spans="1:5" s="543" customFormat="1" ht="15.75">
      <c r="A18" s="588"/>
      <c r="B18" s="277"/>
      <c r="C18" s="277"/>
      <c r="D18" s="280"/>
      <c r="E18" s="596"/>
    </row>
    <row r="19" spans="1:5" s="543" customFormat="1" ht="15.75">
      <c r="A19" s="588"/>
      <c r="B19" s="277"/>
      <c r="C19" s="277"/>
      <c r="D19" s="280"/>
      <c r="E19" s="596"/>
    </row>
    <row r="20" spans="1:5" s="543" customFormat="1" ht="15.75">
      <c r="A20" s="588"/>
      <c r="B20" s="277"/>
      <c r="C20" s="277"/>
      <c r="D20" s="280"/>
      <c r="E20" s="596"/>
    </row>
    <row r="21" spans="1:5" s="543" customFormat="1" ht="15.75">
      <c r="A21" s="588"/>
      <c r="B21" s="277"/>
      <c r="C21" s="277"/>
      <c r="D21" s="280"/>
      <c r="E21" s="596"/>
    </row>
    <row r="22" spans="1:5" s="543" customFormat="1" ht="15.75">
      <c r="A22" s="588"/>
      <c r="B22" s="279"/>
      <c r="C22" s="277"/>
      <c r="D22" s="280"/>
      <c r="E22" s="596"/>
    </row>
    <row r="23" spans="1:5" s="543" customFormat="1" ht="15.75">
      <c r="A23" s="588"/>
      <c r="B23" s="279"/>
      <c r="C23" s="277"/>
      <c r="D23" s="280"/>
      <c r="E23" s="596"/>
    </row>
    <row r="24" spans="1:5" s="543" customFormat="1" ht="15.75">
      <c r="A24" s="588"/>
      <c r="B24" s="279"/>
      <c r="C24" s="277"/>
      <c r="D24" s="280"/>
      <c r="E24" s="596"/>
    </row>
    <row r="25" spans="1:5" s="543" customFormat="1" ht="15.75">
      <c r="A25" s="588"/>
      <c r="B25" s="277"/>
      <c r="C25" s="277"/>
      <c r="D25" s="280"/>
      <c r="E25" s="596"/>
    </row>
    <row r="26" spans="1:5" s="543" customFormat="1" ht="15.75">
      <c r="A26" s="588"/>
      <c r="B26" s="277"/>
      <c r="C26" s="277"/>
      <c r="D26" s="280"/>
      <c r="E26" s="596"/>
    </row>
    <row r="27" spans="1:5" s="543" customFormat="1" ht="15.75">
      <c r="A27" s="588"/>
      <c r="B27" s="277"/>
      <c r="C27" s="277"/>
      <c r="D27" s="280"/>
      <c r="E27" s="596"/>
    </row>
    <row r="28" spans="1:5" s="543" customFormat="1" ht="15.75">
      <c r="A28" s="588"/>
      <c r="B28" s="277"/>
      <c r="C28" s="277"/>
      <c r="D28" s="280"/>
      <c r="E28" s="596"/>
    </row>
    <row r="29" spans="1:5" s="543" customFormat="1" ht="15.75">
      <c r="A29" s="588"/>
      <c r="B29" s="279"/>
      <c r="C29" s="277"/>
      <c r="D29" s="280"/>
      <c r="E29" s="596"/>
    </row>
    <row r="30" spans="1:5" s="543" customFormat="1" ht="15.75">
      <c r="A30" s="588"/>
      <c r="B30" s="279"/>
      <c r="C30" s="277"/>
      <c r="D30" s="280"/>
      <c r="E30" s="596"/>
    </row>
    <row r="31" spans="1:5" s="543" customFormat="1" ht="15.75">
      <c r="A31" s="588"/>
      <c r="B31" s="279"/>
      <c r="C31" s="277"/>
      <c r="D31" s="280"/>
      <c r="E31" s="596"/>
    </row>
    <row r="32" spans="1:5" s="543" customFormat="1" ht="15.75">
      <c r="A32" s="588"/>
      <c r="B32" s="279"/>
      <c r="C32" s="277"/>
      <c r="D32" s="280"/>
      <c r="E32" s="596"/>
    </row>
    <row r="33" spans="1:5" s="543" customFormat="1" ht="15.75">
      <c r="A33" s="588"/>
      <c r="B33" s="279"/>
      <c r="C33" s="277"/>
      <c r="D33" s="280"/>
      <c r="E33" s="596"/>
    </row>
    <row r="34" spans="1:5" ht="15.75">
      <c r="A34" s="588"/>
      <c r="B34" s="279"/>
      <c r="C34" s="277"/>
      <c r="D34" s="280"/>
      <c r="E34" s="596"/>
    </row>
    <row r="35" spans="1:5" ht="15.75">
      <c r="A35" s="588"/>
      <c r="B35" s="279"/>
      <c r="C35" s="277"/>
      <c r="D35" s="280"/>
      <c r="E35" s="596"/>
    </row>
    <row r="36" spans="1:5" ht="15.75">
      <c r="A36" s="588"/>
      <c r="B36" s="279"/>
      <c r="C36" s="277"/>
      <c r="D36" s="280"/>
      <c r="E36" s="596"/>
    </row>
    <row r="37" spans="1:5" ht="15.75">
      <c r="A37" s="588"/>
      <c r="B37" s="279"/>
      <c r="C37" s="277"/>
      <c r="D37" s="280"/>
      <c r="E37" s="596"/>
    </row>
    <row r="38" spans="1:5" ht="15.75">
      <c r="A38" s="588"/>
      <c r="B38" s="279"/>
      <c r="C38" s="277"/>
      <c r="D38" s="280"/>
      <c r="E38" s="596"/>
    </row>
    <row r="39" spans="1:5" ht="15.75">
      <c r="A39" s="588"/>
      <c r="B39" s="279"/>
      <c r="C39" s="277"/>
      <c r="D39" s="280"/>
      <c r="E39" s="596"/>
    </row>
    <row r="40" spans="1:5" ht="15.75">
      <c r="A40" s="588"/>
      <c r="B40" s="279"/>
      <c r="C40" s="277"/>
      <c r="D40" s="280"/>
      <c r="E40" s="596"/>
    </row>
    <row r="41" spans="1:5" ht="15.75">
      <c r="A41" s="588"/>
      <c r="B41" s="279"/>
      <c r="C41" s="277"/>
      <c r="D41" s="280"/>
      <c r="E41" s="596"/>
    </row>
    <row r="42" spans="1:5" ht="15.75">
      <c r="A42" s="588"/>
      <c r="B42" s="279"/>
      <c r="C42" s="277"/>
      <c r="D42" s="280"/>
      <c r="E42" s="596"/>
    </row>
    <row r="43" spans="1:5" ht="15.75">
      <c r="A43" s="588"/>
      <c r="B43" s="279"/>
      <c r="C43" s="277"/>
      <c r="D43" s="280"/>
      <c r="E43" s="596"/>
    </row>
    <row r="44" spans="1:5" ht="15.75">
      <c r="A44" s="588"/>
      <c r="B44" s="279"/>
      <c r="C44" s="277"/>
      <c r="D44" s="280"/>
      <c r="E44" s="596"/>
    </row>
    <row r="45" spans="1:5" ht="15.75">
      <c r="A45" s="588"/>
      <c r="B45" s="279"/>
      <c r="C45" s="277"/>
      <c r="D45" s="280"/>
      <c r="E45" s="596"/>
    </row>
    <row r="46" spans="1:5" ht="15.75">
      <c r="A46" s="588"/>
      <c r="B46" s="279"/>
      <c r="C46" s="277"/>
      <c r="D46" s="280"/>
      <c r="E46" s="596"/>
    </row>
    <row r="47" spans="1:5" ht="15.75">
      <c r="A47" s="588"/>
      <c r="B47" s="279"/>
      <c r="C47" s="277"/>
      <c r="D47" s="280"/>
      <c r="E47" s="596"/>
    </row>
    <row r="48" spans="1:5" ht="15.75">
      <c r="A48" s="588"/>
      <c r="B48" s="279"/>
      <c r="C48" s="277"/>
      <c r="D48" s="280"/>
      <c r="E48" s="596"/>
    </row>
    <row r="49" spans="1:5" ht="15.75">
      <c r="A49" s="588"/>
      <c r="B49" s="279"/>
      <c r="C49" s="277"/>
      <c r="D49" s="280"/>
      <c r="E49" s="596"/>
    </row>
    <row r="50" spans="1:5" ht="15.75">
      <c r="A50" s="588"/>
      <c r="B50" s="279"/>
      <c r="C50" s="277"/>
      <c r="D50" s="280"/>
      <c r="E50" s="596"/>
    </row>
    <row r="51" spans="1:5" ht="15.75">
      <c r="A51" s="588"/>
      <c r="B51" s="279"/>
      <c r="C51" s="277"/>
      <c r="D51" s="280"/>
      <c r="E51" s="596"/>
    </row>
    <row r="52" spans="1:5" ht="15.75">
      <c r="A52" s="588"/>
      <c r="B52" s="279"/>
      <c r="C52" s="277"/>
      <c r="D52" s="280"/>
      <c r="E52" s="596"/>
    </row>
    <row r="53" spans="1:5" ht="15.75">
      <c r="A53" s="588"/>
      <c r="B53" s="279"/>
      <c r="C53" s="277"/>
      <c r="D53" s="280"/>
      <c r="E53" s="596"/>
    </row>
    <row r="54" spans="1:5" ht="15.75">
      <c r="A54" s="588"/>
      <c r="B54" s="279"/>
      <c r="C54" s="277"/>
      <c r="D54" s="280"/>
      <c r="E54" s="596"/>
    </row>
    <row r="55" spans="1:5" ht="15.75">
      <c r="A55" s="588"/>
      <c r="B55" s="279"/>
      <c r="C55" s="277"/>
      <c r="D55" s="280"/>
      <c r="E55" s="596"/>
    </row>
    <row r="56" spans="1:5" ht="15.75">
      <c r="A56" s="588"/>
      <c r="B56" s="279"/>
      <c r="C56" s="277"/>
      <c r="D56" s="280"/>
      <c r="E56" s="596"/>
    </row>
    <row r="57" spans="1:5" ht="15.75">
      <c r="A57" s="588"/>
      <c r="B57" s="279"/>
      <c r="C57" s="277"/>
      <c r="D57" s="280"/>
      <c r="E57" s="596"/>
    </row>
    <row r="58" spans="1:5" ht="15.75">
      <c r="A58" s="588"/>
      <c r="B58" s="279"/>
      <c r="C58" s="277"/>
      <c r="D58" s="280"/>
      <c r="E58" s="596"/>
    </row>
    <row r="59" spans="1:5" ht="15.75">
      <c r="A59" s="588"/>
      <c r="B59" s="279"/>
      <c r="C59" s="277"/>
      <c r="D59" s="280"/>
      <c r="E59" s="596"/>
    </row>
    <row r="60" spans="1:5" ht="15.75">
      <c r="A60" s="588"/>
      <c r="B60" s="279"/>
      <c r="C60" s="277"/>
      <c r="D60" s="280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D29" sqref="D29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НДФ ХОРИЗОНТ 2030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01.01.2023 - 30.06.2023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38">
        <f>ReportedCompletionDate</f>
        <v>45135</v>
      </c>
      <c r="H5" s="539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0"/>
    </row>
    <row r="8" spans="1:6" ht="16.5" thickBot="1">
      <c r="A8" s="151"/>
      <c r="B8" s="151"/>
      <c r="C8" s="151"/>
      <c r="D8" s="151"/>
      <c r="E8" s="151"/>
      <c r="F8" s="151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>
        <v>1</v>
      </c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 t="s">
        <v>1501</v>
      </c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F47" sqref="F47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НДФ ХОРИЗОНТ 2030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1977709</v>
      </c>
      <c r="E11" s="347">
        <f>'1-SB'!D47</f>
        <v>2168117</v>
      </c>
      <c r="F11" s="345"/>
    </row>
    <row r="12" spans="2:6" ht="15.75">
      <c r="B12" s="341"/>
      <c r="C12" s="341" t="s">
        <v>1353</v>
      </c>
      <c r="D12" s="346">
        <f>'1-SB'!G47</f>
        <v>1977709</v>
      </c>
      <c r="E12" s="347">
        <f>'1-SB'!H47</f>
        <v>2168117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167423</v>
      </c>
      <c r="E19" s="346">
        <f>'1-SB'!C25</f>
        <v>167423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167423</v>
      </c>
      <c r="E20" s="356">
        <f>'1-SB'!C22</f>
        <v>167423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2154420</v>
      </c>
      <c r="E26" s="360">
        <f>'1-SB'!G11</f>
        <v>2154420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31130</v>
      </c>
      <c r="E27" s="360">
        <f>'1-SB'!G16</f>
        <v>31130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109890</v>
      </c>
      <c r="E28" s="360">
        <f>'1-SB'!G19+'1-SB'!G21</f>
        <v>109890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-320238</v>
      </c>
      <c r="E29" s="360">
        <f>'1-SB'!G20+'1-SB'!G22</f>
        <v>-320238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1975202</v>
      </c>
      <c r="E30" s="362">
        <f>'1-SB'!G24</f>
        <v>1975202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2507</v>
      </c>
      <c r="F44" s="363">
        <f>D44-E44</f>
        <v>-2507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1810286</v>
      </c>
      <c r="F47" s="363">
        <f>D47-E47</f>
        <v>-1810286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НДФ Хоризонт 2030</v>
      </c>
      <c r="B3" s="386" t="str">
        <f aca="true" t="shared" si="1" ref="B3:B34">dfRG</f>
        <v>РГ-05-1711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НДФ Хоризонт 2030</v>
      </c>
      <c r="B4" s="386" t="str">
        <f t="shared" si="1"/>
        <v>РГ-05-1711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НДФ Хоризонт 2030</v>
      </c>
      <c r="B5" s="386" t="str">
        <f t="shared" si="1"/>
        <v>РГ-05-1711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НДФ Хоризонт 2030</v>
      </c>
      <c r="B6" s="386" t="str">
        <f t="shared" si="1"/>
        <v>РГ-05-1711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НДФ Хоризонт 2030</v>
      </c>
      <c r="B7" s="386" t="str">
        <f t="shared" si="1"/>
        <v>РГ-05-1711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НДФ Хоризонт 2030</v>
      </c>
      <c r="B8" s="386" t="str">
        <f t="shared" si="1"/>
        <v>РГ-05-1711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НДФ Хоризонт 2030</v>
      </c>
      <c r="B9" s="386" t="str">
        <f t="shared" si="1"/>
        <v>РГ-05-1711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НДФ Хоризонт 2030</v>
      </c>
      <c r="B10" s="386" t="str">
        <f t="shared" si="1"/>
        <v>РГ-05-1711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НДФ Хоризонт 2030</v>
      </c>
      <c r="B11" s="386" t="str">
        <f t="shared" si="1"/>
        <v>РГ-05-1711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НДФ Хоризонт 2030</v>
      </c>
      <c r="B12" s="386" t="str">
        <f t="shared" si="1"/>
        <v>РГ-05-1711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НДФ Хоризонт 2030</v>
      </c>
      <c r="B13" s="386" t="str">
        <f t="shared" si="1"/>
        <v>РГ-05-1711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НДФ Хоризонт 2030</v>
      </c>
      <c r="B14" s="386" t="str">
        <f t="shared" si="1"/>
        <v>РГ-05-1711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НДФ Хоризонт 2030</v>
      </c>
      <c r="B15" s="386" t="str">
        <f t="shared" si="1"/>
        <v>РГ-05-1711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167423</v>
      </c>
    </row>
    <row r="16" spans="1:7" ht="15.75">
      <c r="A16" s="385" t="str">
        <f t="shared" si="0"/>
        <v>НДФ Хоризонт 2030</v>
      </c>
      <c r="B16" s="386" t="str">
        <f t="shared" si="1"/>
        <v>РГ-05-1711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НДФ Хоризонт 2030</v>
      </c>
      <c r="B17" s="386" t="str">
        <f t="shared" si="1"/>
        <v>РГ-05-1711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НДФ Хоризонт 2030</v>
      </c>
      <c r="B18" s="386" t="str">
        <f t="shared" si="1"/>
        <v>РГ-05-1711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167423</v>
      </c>
    </row>
    <row r="19" spans="1:7" ht="15.75">
      <c r="A19" s="385" t="str">
        <f t="shared" si="0"/>
        <v>НДФ Хоризонт 2030</v>
      </c>
      <c r="B19" s="386" t="str">
        <f t="shared" si="1"/>
        <v>РГ-05-1711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НДФ Хоризонт 2030</v>
      </c>
      <c r="B20" s="386" t="str">
        <f t="shared" si="1"/>
        <v>РГ-05-1711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0</v>
      </c>
    </row>
    <row r="21" spans="1:7" ht="15.75">
      <c r="A21" s="385" t="str">
        <f t="shared" si="0"/>
        <v>НДФ Хоризонт 2030</v>
      </c>
      <c r="B21" s="386" t="str">
        <f t="shared" si="1"/>
        <v>РГ-05-1711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НДФ Хоризонт 2030</v>
      </c>
      <c r="B22" s="386" t="str">
        <f t="shared" si="1"/>
        <v>РГ-05-1711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НДФ Хоризонт 2030</v>
      </c>
      <c r="B23" s="386" t="str">
        <f t="shared" si="1"/>
        <v>РГ-05-1711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НДФ Хоризонт 2030</v>
      </c>
      <c r="B24" s="386" t="str">
        <f t="shared" si="1"/>
        <v>РГ-05-1711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НДФ Хоризонт 2030</v>
      </c>
      <c r="B25" s="386" t="str">
        <f t="shared" si="1"/>
        <v>РГ-05-1711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НДФ Хоризонт 2030</v>
      </c>
      <c r="B26" s="386" t="str">
        <f t="shared" si="1"/>
        <v>РГ-05-1711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1810286</v>
      </c>
    </row>
    <row r="27" spans="1:7" ht="15.75">
      <c r="A27" s="385" t="str">
        <f t="shared" si="0"/>
        <v>НДФ Хоризонт 2030</v>
      </c>
      <c r="B27" s="386" t="str">
        <f t="shared" si="1"/>
        <v>РГ-05-1711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НДФ Хоризонт 2030</v>
      </c>
      <c r="B28" s="386" t="str">
        <f t="shared" si="1"/>
        <v>РГ-05-1711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НДФ Хоризонт 2030</v>
      </c>
      <c r="B29" s="386" t="str">
        <f t="shared" si="1"/>
        <v>РГ-05-1711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НДФ Хоризонт 2030</v>
      </c>
      <c r="B30" s="386" t="str">
        <f t="shared" si="1"/>
        <v>РГ-05-1711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1810286</v>
      </c>
    </row>
    <row r="31" spans="1:7" ht="15.75">
      <c r="A31" s="385" t="str">
        <f t="shared" si="0"/>
        <v>НДФ Хоризонт 2030</v>
      </c>
      <c r="B31" s="386" t="str">
        <f t="shared" si="1"/>
        <v>РГ-05-1711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НДФ Хоризонт 2030</v>
      </c>
      <c r="B32" s="386" t="str">
        <f t="shared" si="1"/>
        <v>РГ-05-1711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НДФ Хоризонт 2030</v>
      </c>
      <c r="B33" s="386" t="str">
        <f t="shared" si="1"/>
        <v>РГ-05-1711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НДФ Хоризонт 2030</v>
      </c>
      <c r="B34" s="386" t="str">
        <f t="shared" si="1"/>
        <v>РГ-05-1711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НДФ Хоризонт 2030</v>
      </c>
      <c r="B35" s="386" t="str">
        <f aca="true" t="shared" si="4" ref="B35:B58">dfRG</f>
        <v>РГ-05-1711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НДФ Хоризонт 2030</v>
      </c>
      <c r="B36" s="386" t="str">
        <f t="shared" si="4"/>
        <v>РГ-05-1711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НДФ Хоризонт 2030</v>
      </c>
      <c r="B37" s="386" t="str">
        <f t="shared" si="4"/>
        <v>РГ-05-1711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НДФ Хоризонт 2030</v>
      </c>
      <c r="B38" s="386" t="str">
        <f t="shared" si="4"/>
        <v>РГ-05-1711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1977709</v>
      </c>
    </row>
    <row r="39" spans="1:7" ht="15.75">
      <c r="A39" s="385" t="str">
        <f t="shared" si="3"/>
        <v>НДФ Хоризонт 2030</v>
      </c>
      <c r="B39" s="386" t="str">
        <f t="shared" si="4"/>
        <v>РГ-05-1711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1977709</v>
      </c>
    </row>
    <row r="40" spans="1:7" ht="15.75">
      <c r="A40" s="404" t="str">
        <f t="shared" si="3"/>
        <v>НДФ Хоризонт 2030</v>
      </c>
      <c r="B40" s="405" t="str">
        <f t="shared" si="4"/>
        <v>РГ-05-1711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НДФ Хоризонт 2030</v>
      </c>
      <c r="B41" s="405" t="str">
        <f t="shared" si="4"/>
        <v>РГ-05-1711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2154420</v>
      </c>
    </row>
    <row r="42" spans="1:7" ht="15.75">
      <c r="A42" s="404" t="str">
        <f t="shared" si="3"/>
        <v>НДФ Хоризонт 2030</v>
      </c>
      <c r="B42" s="405" t="str">
        <f t="shared" si="4"/>
        <v>РГ-05-1711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НДФ Хоризонт 2030</v>
      </c>
      <c r="B43" s="405" t="str">
        <f t="shared" si="4"/>
        <v>РГ-05-1711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31130</v>
      </c>
    </row>
    <row r="44" spans="1:7" ht="15.75">
      <c r="A44" s="404" t="str">
        <f t="shared" si="3"/>
        <v>НДФ Хоризонт 2030</v>
      </c>
      <c r="B44" s="405" t="str">
        <f t="shared" si="4"/>
        <v>РГ-05-1711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НДФ Хоризонт 2030</v>
      </c>
      <c r="B45" s="405" t="str">
        <f t="shared" si="4"/>
        <v>РГ-05-1711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НДФ Хоризонт 2030</v>
      </c>
      <c r="B46" s="405" t="str">
        <f t="shared" si="4"/>
        <v>РГ-05-1711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31130</v>
      </c>
    </row>
    <row r="47" spans="1:7" ht="15.75">
      <c r="A47" s="404" t="str">
        <f t="shared" si="3"/>
        <v>НДФ Хоризонт 2030</v>
      </c>
      <c r="B47" s="405" t="str">
        <f t="shared" si="4"/>
        <v>РГ-05-1711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НДФ Хоризонт 2030</v>
      </c>
      <c r="B48" s="405" t="str">
        <f t="shared" si="4"/>
        <v>РГ-05-1711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-310244</v>
      </c>
    </row>
    <row r="49" spans="1:7" ht="15.75">
      <c r="A49" s="404" t="str">
        <f t="shared" si="3"/>
        <v>НДФ Хоризонт 2030</v>
      </c>
      <c r="B49" s="405" t="str">
        <f t="shared" si="4"/>
        <v>РГ-05-1711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9994</v>
      </c>
    </row>
    <row r="50" spans="1:7" ht="15.75">
      <c r="A50" s="404" t="str">
        <f t="shared" si="3"/>
        <v>НДФ Хоризонт 2030</v>
      </c>
      <c r="B50" s="405" t="str">
        <f t="shared" si="4"/>
        <v>РГ-05-1711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-320238</v>
      </c>
    </row>
    <row r="51" spans="1:7" ht="15.75">
      <c r="A51" s="404" t="str">
        <f t="shared" si="3"/>
        <v>НДФ Хоризонт 2030</v>
      </c>
      <c r="B51" s="405" t="str">
        <f t="shared" si="4"/>
        <v>РГ-05-1711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99896</v>
      </c>
    </row>
    <row r="52" spans="1:7" ht="15.75">
      <c r="A52" s="404" t="str">
        <f t="shared" si="3"/>
        <v>НДФ Хоризонт 2030</v>
      </c>
      <c r="B52" s="405" t="str">
        <f t="shared" si="4"/>
        <v>РГ-05-1711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НДФ Хоризонт 2030</v>
      </c>
      <c r="B53" s="405" t="str">
        <f t="shared" si="4"/>
        <v>РГ-05-1711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-210348</v>
      </c>
    </row>
    <row r="54" spans="1:7" ht="15.75">
      <c r="A54" s="404" t="str">
        <f t="shared" si="3"/>
        <v>НДФ Хоризонт 2030</v>
      </c>
      <c r="B54" s="405" t="str">
        <f t="shared" si="4"/>
        <v>РГ-05-1711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1975202</v>
      </c>
    </row>
    <row r="55" spans="1:7" ht="15.75">
      <c r="A55" s="404" t="str">
        <f t="shared" si="3"/>
        <v>НДФ Хоризонт 2030</v>
      </c>
      <c r="B55" s="405" t="str">
        <f t="shared" si="4"/>
        <v>РГ-05-1711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НДФ Хоризонт 2030</v>
      </c>
      <c r="B56" s="405" t="str">
        <f t="shared" si="4"/>
        <v>РГ-05-1711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НДФ Хоризонт 2030</v>
      </c>
      <c r="B57" s="405" t="str">
        <f t="shared" si="4"/>
        <v>РГ-05-1711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2507</v>
      </c>
    </row>
    <row r="58" spans="1:7" ht="15.75">
      <c r="A58" s="404" t="str">
        <f t="shared" si="3"/>
        <v>НДФ Хоризонт 2030</v>
      </c>
      <c r="B58" s="405" t="str">
        <f t="shared" si="4"/>
        <v>РГ-05-1711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420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2087</v>
      </c>
    </row>
    <row r="60" spans="1:7" ht="15.75">
      <c r="A60" s="404" t="str">
        <f aca="true" t="shared" si="6" ref="A60:A81">dfName</f>
        <v>НДФ Хоризонт 2030</v>
      </c>
      <c r="B60" s="405" t="str">
        <f aca="true" t="shared" si="7" ref="B60:B81">dfRG</f>
        <v>РГ-05-1711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НДФ Хоризонт 2030</v>
      </c>
      <c r="B61" s="405" t="str">
        <f t="shared" si="7"/>
        <v>РГ-05-1711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НДФ Хоризонт 2030</v>
      </c>
      <c r="B62" s="405" t="str">
        <f t="shared" si="7"/>
        <v>РГ-05-1711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НДФ Хоризонт 2030</v>
      </c>
      <c r="B63" s="405" t="str">
        <f t="shared" si="7"/>
        <v>РГ-05-1711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НДФ Хоризонт 2030</v>
      </c>
      <c r="B64" s="405" t="str">
        <f t="shared" si="7"/>
        <v>РГ-05-1711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НДФ Хоризонт 2030</v>
      </c>
      <c r="B65" s="405" t="str">
        <f t="shared" si="7"/>
        <v>РГ-05-1711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НДФ Хоризонт 2030</v>
      </c>
      <c r="B66" s="405" t="str">
        <f t="shared" si="7"/>
        <v>РГ-05-1711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НДФ Хоризонт 2030</v>
      </c>
      <c r="B67" s="405" t="str">
        <f t="shared" si="7"/>
        <v>РГ-05-1711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НДФ Хоризонт 2030</v>
      </c>
      <c r="B68" s="405" t="str">
        <f t="shared" si="7"/>
        <v>РГ-05-1711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НДФ Хоризонт 2030</v>
      </c>
      <c r="B69" s="405" t="str">
        <f t="shared" si="7"/>
        <v>РГ-05-1711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2507</v>
      </c>
    </row>
    <row r="70" spans="1:7" ht="15.75">
      <c r="A70" s="404" t="str">
        <f t="shared" si="6"/>
        <v>НДФ Хоризонт 2030</v>
      </c>
      <c r="B70" s="405" t="str">
        <f t="shared" si="7"/>
        <v>РГ-05-1711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1977709</v>
      </c>
    </row>
    <row r="71" spans="1:7" ht="15.75">
      <c r="A71" s="422" t="str">
        <f t="shared" si="6"/>
        <v>НДФ Хоризонт 2030</v>
      </c>
      <c r="B71" s="423" t="str">
        <f t="shared" si="7"/>
        <v>РГ-05-1711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НДФ Хоризонт 2030</v>
      </c>
      <c r="B72" s="423" t="str">
        <f t="shared" si="7"/>
        <v>РГ-05-1711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НДФ Хоризонт 2030</v>
      </c>
      <c r="B73" s="423" t="str">
        <f t="shared" si="7"/>
        <v>РГ-05-1711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НДФ Хоризонт 2030</v>
      </c>
      <c r="B74" s="423" t="str">
        <f t="shared" si="7"/>
        <v>РГ-05-1711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496</v>
      </c>
    </row>
    <row r="75" spans="1:7" ht="31.5">
      <c r="A75" s="422" t="str">
        <f t="shared" si="6"/>
        <v>НДФ Хоризонт 2030</v>
      </c>
      <c r="B75" s="423" t="str">
        <f t="shared" si="7"/>
        <v>РГ-05-1711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411237</v>
      </c>
    </row>
    <row r="76" spans="1:7" ht="15.75">
      <c r="A76" s="422" t="str">
        <f t="shared" si="6"/>
        <v>НДФ Хоризонт 2030</v>
      </c>
      <c r="B76" s="423" t="str">
        <f t="shared" si="7"/>
        <v>РГ-05-1711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110</v>
      </c>
    </row>
    <row r="77" spans="1:7" ht="15.75">
      <c r="A77" s="422" t="str">
        <f t="shared" si="6"/>
        <v>НДФ Хоризонт 2030</v>
      </c>
      <c r="B77" s="423" t="str">
        <f t="shared" si="7"/>
        <v>РГ-05-1711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502</v>
      </c>
    </row>
    <row r="78" spans="1:7" ht="15.75">
      <c r="A78" s="422" t="str">
        <f t="shared" si="6"/>
        <v>НДФ Хоризонт 2030</v>
      </c>
      <c r="B78" s="423" t="str">
        <f t="shared" si="7"/>
        <v>РГ-05-1711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412345</v>
      </c>
    </row>
    <row r="79" spans="1:7" ht="15.75">
      <c r="A79" s="422" t="str">
        <f t="shared" si="6"/>
        <v>НДФ Хоризонт 2030</v>
      </c>
      <c r="B79" s="423" t="str">
        <f t="shared" si="7"/>
        <v>РГ-05-1711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НДФ Хоризонт 2030</v>
      </c>
      <c r="B80" s="423" t="str">
        <f t="shared" si="7"/>
        <v>РГ-05-1711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НДФ Хоризонт 2030</v>
      </c>
      <c r="B81" s="423" t="str">
        <f t="shared" si="7"/>
        <v>РГ-05-1711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16093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НДФ Хоризонт 2030</v>
      </c>
      <c r="B83" s="423" t="str">
        <f aca="true" t="shared" si="10" ref="B83:B109">dfRG</f>
        <v>РГ-05-1711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НДФ Хоризонт 2030</v>
      </c>
      <c r="B84" s="423" t="str">
        <f t="shared" si="10"/>
        <v>РГ-05-1711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НДФ Хоризонт 2030</v>
      </c>
      <c r="B85" s="423" t="str">
        <f t="shared" si="10"/>
        <v>РГ-05-1711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16093</v>
      </c>
    </row>
    <row r="86" spans="1:7" ht="15.75">
      <c r="A86" s="422" t="str">
        <f t="shared" si="9"/>
        <v>НДФ Хоризонт 2030</v>
      </c>
      <c r="B86" s="423" t="str">
        <f t="shared" si="10"/>
        <v>РГ-05-1711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428438</v>
      </c>
    </row>
    <row r="87" spans="1:7" ht="15.75">
      <c r="A87" s="422" t="str">
        <f t="shared" si="9"/>
        <v>НДФ Хоризонт 2030</v>
      </c>
      <c r="B87" s="423" t="str">
        <f t="shared" si="10"/>
        <v>РГ-05-1711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99896</v>
      </c>
    </row>
    <row r="88" spans="1:7" ht="15.75">
      <c r="A88" s="422" t="str">
        <f t="shared" si="9"/>
        <v>НДФ Хоризонт 2030</v>
      </c>
      <c r="B88" s="423" t="str">
        <f t="shared" si="10"/>
        <v>РГ-05-1711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НДФ Хоризонт 2030</v>
      </c>
      <c r="B89" s="423" t="str">
        <f t="shared" si="10"/>
        <v>РГ-05-1711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99896</v>
      </c>
    </row>
    <row r="90" spans="1:7" ht="15.75">
      <c r="A90" s="422" t="str">
        <f t="shared" si="9"/>
        <v>НДФ Хоризонт 2030</v>
      </c>
      <c r="B90" s="423" t="str">
        <f t="shared" si="10"/>
        <v>РГ-05-1711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528334</v>
      </c>
    </row>
    <row r="91" spans="1:7" ht="15.75">
      <c r="A91" s="433" t="str">
        <f t="shared" si="9"/>
        <v>НДФ Хоризонт 2030</v>
      </c>
      <c r="B91" s="434" t="str">
        <f t="shared" si="10"/>
        <v>РГ-05-1711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НДФ Хоризонт 2030</v>
      </c>
      <c r="B92" s="434" t="str">
        <f t="shared" si="10"/>
        <v>РГ-05-1711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НДФ Хоризонт 2030</v>
      </c>
      <c r="B93" s="434" t="str">
        <f t="shared" si="10"/>
        <v>РГ-05-1711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4943</v>
      </c>
    </row>
    <row r="94" spans="1:7" ht="31.5">
      <c r="A94" s="433" t="str">
        <f t="shared" si="9"/>
        <v>НДФ Хоризонт 2030</v>
      </c>
      <c r="B94" s="434" t="str">
        <f t="shared" si="10"/>
        <v>РГ-05-1711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265</v>
      </c>
    </row>
    <row r="95" spans="1:7" ht="31.5">
      <c r="A95" s="433" t="str">
        <f t="shared" si="9"/>
        <v>НДФ Хоризонт 2030</v>
      </c>
      <c r="B95" s="434" t="str">
        <f t="shared" si="10"/>
        <v>РГ-05-1711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523075</v>
      </c>
    </row>
    <row r="96" spans="1:7" ht="15.75">
      <c r="A96" s="433" t="str">
        <f t="shared" si="9"/>
        <v>НДФ Хоризонт 2030</v>
      </c>
      <c r="B96" s="434" t="str">
        <f t="shared" si="10"/>
        <v>РГ-05-1711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51</v>
      </c>
    </row>
    <row r="97" spans="1:7" ht="15.75">
      <c r="A97" s="433" t="str">
        <f t="shared" si="9"/>
        <v>НДФ Хоризонт 2030</v>
      </c>
      <c r="B97" s="434" t="str">
        <f t="shared" si="10"/>
        <v>РГ-05-1711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НДФ Хоризонт 2030</v>
      </c>
      <c r="B98" s="434" t="str">
        <f t="shared" si="10"/>
        <v>РГ-05-1711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НДФ Хоризонт 2030</v>
      </c>
      <c r="B99" s="434" t="str">
        <f t="shared" si="10"/>
        <v>РГ-05-1711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528334</v>
      </c>
    </row>
    <row r="100" spans="1:7" ht="15.75">
      <c r="A100" s="433" t="str">
        <f t="shared" si="9"/>
        <v>НДФ Хоризонт 2030</v>
      </c>
      <c r="B100" s="434" t="str">
        <f t="shared" si="10"/>
        <v>РГ-05-1711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НДФ Хоризонт 2030</v>
      </c>
      <c r="B101" s="434" t="str">
        <f t="shared" si="10"/>
        <v>РГ-05-1711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НДФ Хоризонт 2030</v>
      </c>
      <c r="B102" s="434" t="str">
        <f t="shared" si="10"/>
        <v>РГ-05-1711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528334</v>
      </c>
    </row>
    <row r="103" spans="1:7" ht="15.75">
      <c r="A103" s="433" t="str">
        <f t="shared" si="9"/>
        <v>НДФ Хоризонт 2030</v>
      </c>
      <c r="B103" s="434" t="str">
        <f t="shared" si="10"/>
        <v>РГ-05-1711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НДФ Хоризонт 2030</v>
      </c>
      <c r="B104" s="434" t="str">
        <f t="shared" si="10"/>
        <v>РГ-05-1711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НДФ Хоризонт 2030</v>
      </c>
      <c r="B105" s="434" t="str">
        <f t="shared" si="10"/>
        <v>РГ-05-1711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НДФ Хоризонт 2030</v>
      </c>
      <c r="B106" s="434" t="str">
        <f t="shared" si="10"/>
        <v>РГ-05-1711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528334</v>
      </c>
    </row>
    <row r="107" spans="1:7" ht="15.75">
      <c r="A107" s="445" t="str">
        <f t="shared" si="9"/>
        <v>НДФ Хоризонт 2030</v>
      </c>
      <c r="B107" s="446" t="str">
        <f t="shared" si="10"/>
        <v>РГ-05-1711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НДФ Хоризонт 2030</v>
      </c>
      <c r="B108" s="446" t="str">
        <f t="shared" si="10"/>
        <v>РГ-05-1711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-289994</v>
      </c>
    </row>
    <row r="109" spans="1:7" ht="31.5">
      <c r="A109" s="445" t="str">
        <f t="shared" si="9"/>
        <v>НДФ Хоризонт 2030</v>
      </c>
      <c r="B109" s="446" t="str">
        <f t="shared" si="10"/>
        <v>РГ-05-1711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НДФ Хоризонт 2030</v>
      </c>
      <c r="B110" s="446" t="str">
        <f aca="true" t="shared" si="13" ref="B110:B141">dfRG</f>
        <v>РГ-05-1711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НДФ Хоризонт 2030</v>
      </c>
      <c r="B111" s="446" t="str">
        <f t="shared" si="13"/>
        <v>РГ-05-1711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НДФ Хоризонт 2030</v>
      </c>
      <c r="B112" s="446" t="str">
        <f t="shared" si="13"/>
        <v>РГ-05-1711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НДФ Хоризонт 2030</v>
      </c>
      <c r="B113" s="446" t="str">
        <f t="shared" si="13"/>
        <v>РГ-05-1711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НДФ Хоризонт 2030</v>
      </c>
      <c r="B114" s="446" t="str">
        <f t="shared" si="13"/>
        <v>РГ-05-1711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-289994</v>
      </c>
    </row>
    <row r="115" spans="1:7" ht="15.75">
      <c r="A115" s="445" t="str">
        <f t="shared" si="12"/>
        <v>НДФ Хоризонт 2030</v>
      </c>
      <c r="B115" s="446" t="str">
        <f t="shared" si="13"/>
        <v>РГ-05-1711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НДФ Хоризонт 2030</v>
      </c>
      <c r="B116" s="446" t="str">
        <f t="shared" si="13"/>
        <v>РГ-05-1711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12237</v>
      </c>
    </row>
    <row r="117" spans="1:7" ht="31.5">
      <c r="A117" s="445" t="str">
        <f t="shared" si="12"/>
        <v>НДФ Хоризонт 2030</v>
      </c>
      <c r="B117" s="446" t="str">
        <f t="shared" si="13"/>
        <v>РГ-05-1711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НДФ Хоризонт 2030</v>
      </c>
      <c r="B118" s="446" t="str">
        <f t="shared" si="13"/>
        <v>РГ-05-1711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-636</v>
      </c>
    </row>
    <row r="119" spans="1:7" ht="15.75">
      <c r="A119" s="445" t="str">
        <f t="shared" si="12"/>
        <v>НДФ Хоризонт 2030</v>
      </c>
      <c r="B119" s="446" t="str">
        <f t="shared" si="13"/>
        <v>РГ-05-1711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4928</v>
      </c>
    </row>
    <row r="120" spans="1:7" ht="15.75">
      <c r="A120" s="445" t="str">
        <f t="shared" si="12"/>
        <v>НДФ Хоризонт 2030</v>
      </c>
      <c r="B120" s="446" t="str">
        <f t="shared" si="13"/>
        <v>РГ-05-1711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-13387</v>
      </c>
    </row>
    <row r="121" spans="1:7" ht="15.75">
      <c r="A121" s="445" t="str">
        <f t="shared" si="12"/>
        <v>НДФ Хоризонт 2030</v>
      </c>
      <c r="B121" s="446" t="str">
        <f t="shared" si="13"/>
        <v>РГ-05-1711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-2651</v>
      </c>
    </row>
    <row r="122" spans="1:7" ht="15.75">
      <c r="A122" s="445" t="str">
        <f t="shared" si="12"/>
        <v>НДФ Хоризонт 2030</v>
      </c>
      <c r="B122" s="446" t="str">
        <f t="shared" si="13"/>
        <v>РГ-05-1711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-13</v>
      </c>
    </row>
    <row r="123" spans="1:7" ht="15.75">
      <c r="A123" s="445" t="str">
        <f t="shared" si="12"/>
        <v>НДФ Хоризонт 2030</v>
      </c>
      <c r="B123" s="446" t="str">
        <f t="shared" si="13"/>
        <v>РГ-05-1711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НДФ Хоризонт 2030</v>
      </c>
      <c r="B124" s="446" t="str">
        <f t="shared" si="13"/>
        <v>РГ-05-1711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478</v>
      </c>
    </row>
    <row r="125" spans="1:7" ht="15.75">
      <c r="A125" s="445" t="str">
        <f t="shared" si="12"/>
        <v>НДФ Хоризонт 2030</v>
      </c>
      <c r="B125" s="446" t="str">
        <f t="shared" si="13"/>
        <v>РГ-05-1711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НДФ Хоризонт 2030</v>
      </c>
      <c r="B126" s="446" t="str">
        <f t="shared" si="13"/>
        <v>РГ-05-1711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НДФ Хоризонт 2030</v>
      </c>
      <c r="B127" s="446" t="str">
        <f t="shared" si="13"/>
        <v>РГ-05-1711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НДФ Хоризонт 2030</v>
      </c>
      <c r="B128" s="446" t="str">
        <f t="shared" si="13"/>
        <v>РГ-05-1711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НДФ Хоризонт 2030</v>
      </c>
      <c r="B129" s="446" t="str">
        <f t="shared" si="13"/>
        <v>РГ-05-1711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НДФ Хоризонт 2030</v>
      </c>
      <c r="B130" s="446" t="str">
        <f t="shared" si="13"/>
        <v>РГ-05-1711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-230</v>
      </c>
    </row>
    <row r="131" spans="1:7" ht="31.5">
      <c r="A131" s="445" t="str">
        <f t="shared" si="12"/>
        <v>НДФ Хоризонт 2030</v>
      </c>
      <c r="B131" s="446" t="str">
        <f t="shared" si="13"/>
        <v>РГ-05-1711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-230</v>
      </c>
    </row>
    <row r="132" spans="1:7" ht="31.5">
      <c r="A132" s="445" t="str">
        <f t="shared" si="12"/>
        <v>НДФ Хоризонт 2030</v>
      </c>
      <c r="B132" s="446" t="str">
        <f t="shared" si="13"/>
        <v>РГ-05-1711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-289746</v>
      </c>
    </row>
    <row r="133" spans="1:7" ht="31.5">
      <c r="A133" s="445" t="str">
        <f t="shared" si="12"/>
        <v>НДФ Хоризонт 2030</v>
      </c>
      <c r="B133" s="446" t="str">
        <f t="shared" si="13"/>
        <v>РГ-05-1711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457169</v>
      </c>
    </row>
    <row r="134" spans="1:7" ht="31.5">
      <c r="A134" s="445" t="str">
        <f t="shared" si="12"/>
        <v>НДФ Хоризонт 2030</v>
      </c>
      <c r="B134" s="446" t="str">
        <f t="shared" si="13"/>
        <v>РГ-05-1711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167423</v>
      </c>
    </row>
    <row r="135" spans="1:7" ht="15.75">
      <c r="A135" s="445" t="str">
        <f t="shared" si="12"/>
        <v>НДФ Хоризонт 2030</v>
      </c>
      <c r="B135" s="446" t="str">
        <f t="shared" si="13"/>
        <v>РГ-05-1711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167423</v>
      </c>
    </row>
    <row r="136" spans="1:7" ht="31.5">
      <c r="A136" s="433" t="str">
        <f t="shared" si="12"/>
        <v>НДФ Хоризонт 2030</v>
      </c>
      <c r="B136" s="434" t="str">
        <f t="shared" si="13"/>
        <v>РГ-05-1711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1838623</v>
      </c>
    </row>
    <row r="137" spans="1:7" ht="31.5">
      <c r="A137" s="433" t="str">
        <f t="shared" si="12"/>
        <v>НДФ Хоризонт 2030</v>
      </c>
      <c r="B137" s="434" t="str">
        <f t="shared" si="13"/>
        <v>РГ-05-1711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2165300</v>
      </c>
    </row>
    <row r="138" spans="1:7" ht="31.5">
      <c r="A138" s="433" t="str">
        <f t="shared" si="12"/>
        <v>НДФ Хоризонт 2030</v>
      </c>
      <c r="B138" s="434" t="str">
        <f t="shared" si="13"/>
        <v>РГ-05-1711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НДФ Хоризонт 2030</v>
      </c>
      <c r="B139" s="434" t="str">
        <f t="shared" si="13"/>
        <v>РГ-05-1711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НДФ Хоризонт 2030</v>
      </c>
      <c r="B140" s="434" t="str">
        <f t="shared" si="13"/>
        <v>РГ-05-1711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НДФ Хоризонт 2030</v>
      </c>
      <c r="B141" s="434" t="str">
        <f t="shared" si="13"/>
        <v>РГ-05-1711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2165300</v>
      </c>
    </row>
    <row r="142" spans="1:7" ht="31.5">
      <c r="A142" s="433" t="str">
        <f aca="true" t="shared" si="15" ref="A142:A155">dfName</f>
        <v>НДФ Хоризонт 2030</v>
      </c>
      <c r="B142" s="434" t="str">
        <f aca="true" t="shared" si="16" ref="B142:B155">dfRG</f>
        <v>РГ-05-1711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-289994</v>
      </c>
    </row>
    <row r="143" spans="1:7" ht="31.5">
      <c r="A143" s="433" t="str">
        <f t="shared" si="15"/>
        <v>НДФ Хоризонт 2030</v>
      </c>
      <c r="B143" s="434" t="str">
        <f t="shared" si="16"/>
        <v>РГ-05-1711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73243</v>
      </c>
    </row>
    <row r="144" spans="1:7" ht="31.5">
      <c r="A144" s="433" t="str">
        <f t="shared" si="15"/>
        <v>НДФ Хоризонт 2030</v>
      </c>
      <c r="B144" s="434" t="str">
        <f t="shared" si="16"/>
        <v>РГ-05-1711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-363237</v>
      </c>
    </row>
    <row r="145" spans="1:7" ht="31.5">
      <c r="A145" s="433" t="str">
        <f t="shared" si="15"/>
        <v>НДФ Хоризонт 2030</v>
      </c>
      <c r="B145" s="434" t="str">
        <f t="shared" si="16"/>
        <v>РГ-05-1711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99896</v>
      </c>
    </row>
    <row r="146" spans="1:7" ht="31.5">
      <c r="A146" s="433" t="str">
        <f t="shared" si="15"/>
        <v>НДФ Хоризонт 2030</v>
      </c>
      <c r="B146" s="434" t="str">
        <f t="shared" si="16"/>
        <v>РГ-05-1711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НДФ Хоризонт 2030</v>
      </c>
      <c r="B147" s="434" t="str">
        <f t="shared" si="16"/>
        <v>РГ-05-1711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НДФ Хоризонт 2030</v>
      </c>
      <c r="B148" s="434" t="str">
        <f t="shared" si="16"/>
        <v>РГ-05-1711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НДФ Хоризонт 2030</v>
      </c>
      <c r="B149" s="434" t="str">
        <f t="shared" si="16"/>
        <v>РГ-05-1711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НДФ Хоризонт 2030</v>
      </c>
      <c r="B150" s="434" t="str">
        <f t="shared" si="16"/>
        <v>РГ-05-1711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НДФ Хоризонт 2030</v>
      </c>
      <c r="B151" s="434" t="str">
        <f t="shared" si="16"/>
        <v>РГ-05-1711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НДФ Хоризонт 2030</v>
      </c>
      <c r="B152" s="434" t="str">
        <f t="shared" si="16"/>
        <v>РГ-05-1711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НДФ Хоризонт 2030</v>
      </c>
      <c r="B153" s="434" t="str">
        <f t="shared" si="16"/>
        <v>РГ-05-1711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НДФ Хоризонт 2030</v>
      </c>
      <c r="B154" s="434" t="str">
        <f t="shared" si="16"/>
        <v>РГ-05-1711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НДФ Хоризонт 2030</v>
      </c>
      <c r="B155" s="434" t="str">
        <f t="shared" si="16"/>
        <v>РГ-05-1711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НДФ Хоризонт 2030</v>
      </c>
      <c r="B157" s="434" t="str">
        <f aca="true" t="shared" si="19" ref="B157:B201">dfRG</f>
        <v>РГ-05-1711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1975202</v>
      </c>
    </row>
    <row r="158" spans="1:7" ht="31.5">
      <c r="A158" s="433" t="str">
        <f t="shared" si="18"/>
        <v>НДФ Хоризонт 2030</v>
      </c>
      <c r="B158" s="434" t="str">
        <f t="shared" si="19"/>
        <v>РГ-05-1711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НДФ Хоризонт 2030</v>
      </c>
      <c r="B159" s="434" t="str">
        <f t="shared" si="19"/>
        <v>РГ-05-1711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1975202</v>
      </c>
    </row>
    <row r="160" spans="1:7" ht="15.75">
      <c r="A160" s="474" t="str">
        <f t="shared" si="18"/>
        <v>НДФ Хоризонт 2030</v>
      </c>
      <c r="B160" s="475" t="str">
        <f t="shared" si="19"/>
        <v>РГ-05-1711</v>
      </c>
      <c r="C160" s="476">
        <f t="shared" si="20"/>
        <v>45107</v>
      </c>
      <c r="D160" s="571" t="s">
        <v>1395</v>
      </c>
      <c r="E160" s="572" t="s">
        <v>1408</v>
      </c>
      <c r="F160" s="475" t="s">
        <v>1409</v>
      </c>
      <c r="G160" s="602" t="str">
        <f>'5-DI'!D11</f>
        <v>BGN</v>
      </c>
    </row>
    <row r="161" spans="1:7" ht="15.75">
      <c r="A161" s="474" t="str">
        <f t="shared" si="18"/>
        <v>НДФ Хоризонт 2030</v>
      </c>
      <c r="B161" s="475" t="str">
        <f t="shared" si="19"/>
        <v>РГ-05-1711</v>
      </c>
      <c r="C161" s="476">
        <f t="shared" si="20"/>
        <v>45107</v>
      </c>
      <c r="D161" s="571" t="s">
        <v>1396</v>
      </c>
      <c r="E161" s="572" t="s">
        <v>1374</v>
      </c>
      <c r="F161" s="475" t="s">
        <v>1409</v>
      </c>
      <c r="G161" s="603">
        <f>'5-DI'!D12</f>
        <v>2479550.2595</v>
      </c>
    </row>
    <row r="162" spans="1:7" ht="15.75">
      <c r="A162" s="474" t="str">
        <f t="shared" si="18"/>
        <v>НДФ Хоризонт 2030</v>
      </c>
      <c r="B162" s="475" t="str">
        <f t="shared" si="19"/>
        <v>РГ-05-1711</v>
      </c>
      <c r="C162" s="476">
        <f t="shared" si="20"/>
        <v>45107</v>
      </c>
      <c r="D162" s="571" t="s">
        <v>1397</v>
      </c>
      <c r="E162" s="573" t="s">
        <v>1373</v>
      </c>
      <c r="F162" s="475" t="s">
        <v>1409</v>
      </c>
      <c r="G162" s="603">
        <f>'5-DI'!D13</f>
        <v>2154419.9837</v>
      </c>
    </row>
    <row r="163" spans="1:7" ht="15.75">
      <c r="A163" s="474" t="str">
        <f t="shared" si="18"/>
        <v>НДФ Хоризонт 2030</v>
      </c>
      <c r="B163" s="475" t="str">
        <f t="shared" si="19"/>
        <v>РГ-05-1711</v>
      </c>
      <c r="C163" s="476">
        <f t="shared" si="20"/>
        <v>45107</v>
      </c>
      <c r="D163" s="571" t="s">
        <v>1398</v>
      </c>
      <c r="E163" s="574" t="s">
        <v>1386</v>
      </c>
      <c r="F163" s="475" t="s">
        <v>1409</v>
      </c>
      <c r="G163" s="603">
        <f>'5-DI'!D14</f>
        <v>82035.46099999998</v>
      </c>
    </row>
    <row r="164" spans="1:7" ht="31.5">
      <c r="A164" s="474" t="str">
        <f t="shared" si="18"/>
        <v>НДФ Хоризонт 2030</v>
      </c>
      <c r="B164" s="475" t="str">
        <f t="shared" si="19"/>
        <v>РГ-05-1711</v>
      </c>
      <c r="C164" s="476">
        <f t="shared" si="20"/>
        <v>45107</v>
      </c>
      <c r="D164" s="571" t="s">
        <v>1399</v>
      </c>
      <c r="E164" s="574" t="s">
        <v>1388</v>
      </c>
      <c r="F164" s="475" t="s">
        <v>1409</v>
      </c>
      <c r="G164" s="604">
        <f>'5-DI'!D15</f>
        <v>73243</v>
      </c>
    </row>
    <row r="165" spans="1:7" ht="15.75">
      <c r="A165" s="474" t="str">
        <f t="shared" si="18"/>
        <v>НДФ Хоризонт 2030</v>
      </c>
      <c r="B165" s="475" t="str">
        <f t="shared" si="19"/>
        <v>РГ-05-1711</v>
      </c>
      <c r="C165" s="476">
        <f t="shared" si="20"/>
        <v>45107</v>
      </c>
      <c r="D165" s="571" t="s">
        <v>1400</v>
      </c>
      <c r="E165" s="574" t="s">
        <v>1387</v>
      </c>
      <c r="F165" s="475" t="s">
        <v>1409</v>
      </c>
      <c r="G165" s="603">
        <f>'5-DI'!D16</f>
        <v>407165.73679999996</v>
      </c>
    </row>
    <row r="166" spans="1:7" ht="31.5">
      <c r="A166" s="474" t="str">
        <f t="shared" si="18"/>
        <v>НДФ Хоризонт 2030</v>
      </c>
      <c r="B166" s="475" t="str">
        <f t="shared" si="19"/>
        <v>РГ-05-1711</v>
      </c>
      <c r="C166" s="476">
        <f t="shared" si="20"/>
        <v>45107</v>
      </c>
      <c r="D166" s="571" t="s">
        <v>1401</v>
      </c>
      <c r="E166" s="574" t="s">
        <v>1389</v>
      </c>
      <c r="F166" s="475" t="s">
        <v>1409</v>
      </c>
      <c r="G166" s="604">
        <f>'5-DI'!D17</f>
        <v>363237</v>
      </c>
    </row>
    <row r="167" spans="1:7" ht="31.5">
      <c r="A167" s="474" t="str">
        <f t="shared" si="18"/>
        <v>НДФ Хоризонт 2030</v>
      </c>
      <c r="B167" s="475" t="str">
        <f t="shared" si="19"/>
        <v>РГ-05-1711</v>
      </c>
      <c r="C167" s="476">
        <f t="shared" si="20"/>
        <v>45107</v>
      </c>
      <c r="D167" s="571" t="s">
        <v>1402</v>
      </c>
      <c r="E167" s="574" t="s">
        <v>1390</v>
      </c>
      <c r="F167" s="475" t="s">
        <v>1409</v>
      </c>
      <c r="G167" s="603">
        <f>'5-DI'!D18</f>
        <v>0.87326</v>
      </c>
    </row>
    <row r="168" spans="1:7" ht="31.5">
      <c r="A168" s="474" t="str">
        <f t="shared" si="18"/>
        <v>НДФ Хоризонт 2030</v>
      </c>
      <c r="B168" s="475" t="str">
        <f t="shared" si="19"/>
        <v>РГ-05-1711</v>
      </c>
      <c r="C168" s="476">
        <f t="shared" si="20"/>
        <v>45107</v>
      </c>
      <c r="D168" s="571" t="s">
        <v>1403</v>
      </c>
      <c r="E168" s="574" t="s">
        <v>1391</v>
      </c>
      <c r="F168" s="475" t="s">
        <v>1409</v>
      </c>
      <c r="G168" s="603">
        <f>'5-DI'!D19</f>
        <v>0.91681</v>
      </c>
    </row>
    <row r="169" spans="1:7" ht="15.75">
      <c r="A169" s="474" t="str">
        <f t="shared" si="18"/>
        <v>НДФ Хоризонт 2030</v>
      </c>
      <c r="B169" s="475" t="str">
        <f t="shared" si="19"/>
        <v>РГ-05-1711</v>
      </c>
      <c r="C169" s="476">
        <f t="shared" si="20"/>
        <v>45107</v>
      </c>
      <c r="D169" s="571" t="s">
        <v>1404</v>
      </c>
      <c r="E169" s="574" t="s">
        <v>1482</v>
      </c>
      <c r="F169" s="475" t="s">
        <v>1409</v>
      </c>
      <c r="G169" s="604">
        <f>'5-DI'!D20</f>
        <v>0</v>
      </c>
    </row>
    <row r="170" spans="1:7" ht="31.5">
      <c r="A170" s="474" t="str">
        <f t="shared" si="18"/>
        <v>НДФ Хоризонт 2030</v>
      </c>
      <c r="B170" s="475" t="str">
        <f t="shared" si="19"/>
        <v>РГ-05-1711</v>
      </c>
      <c r="C170" s="476">
        <f t="shared" si="20"/>
        <v>45107</v>
      </c>
      <c r="D170" s="571" t="s">
        <v>1484</v>
      </c>
      <c r="E170" s="574" t="s">
        <v>1483</v>
      </c>
      <c r="F170" s="475" t="s">
        <v>1409</v>
      </c>
      <c r="G170" s="603">
        <f>'5-DI'!D21</f>
        <v>0</v>
      </c>
    </row>
    <row r="171" spans="1:7" ht="15.75">
      <c r="A171" s="474" t="str">
        <f t="shared" si="18"/>
        <v>НДФ Хоризонт 2030</v>
      </c>
      <c r="B171" s="475" t="str">
        <f t="shared" si="19"/>
        <v>РГ-05-1711</v>
      </c>
      <c r="C171" s="476">
        <f t="shared" si="20"/>
        <v>45107</v>
      </c>
      <c r="D171" s="571" t="s">
        <v>1405</v>
      </c>
      <c r="E171" s="575" t="s">
        <v>1392</v>
      </c>
      <c r="F171" s="475" t="s">
        <v>1409</v>
      </c>
      <c r="G171" s="605">
        <f>'5-DI'!D22</f>
        <v>13047</v>
      </c>
    </row>
    <row r="172" spans="1:7" ht="15.75">
      <c r="A172" s="474" t="str">
        <f t="shared" si="18"/>
        <v>НДФ Хоризонт 2030</v>
      </c>
      <c r="B172" s="475" t="str">
        <f t="shared" si="19"/>
        <v>РГ-05-1711</v>
      </c>
      <c r="C172" s="476">
        <f t="shared" si="20"/>
        <v>45107</v>
      </c>
      <c r="D172" s="571" t="s">
        <v>1407</v>
      </c>
      <c r="E172" s="575" t="s">
        <v>1393</v>
      </c>
      <c r="F172" s="475" t="s">
        <v>1409</v>
      </c>
      <c r="G172" s="605">
        <f>'5-DI'!D23</f>
        <v>2681</v>
      </c>
    </row>
    <row r="173" spans="1:7" ht="15.75">
      <c r="A173" s="474" t="str">
        <f t="shared" si="18"/>
        <v>НДФ Хоризонт 2030</v>
      </c>
      <c r="B173" s="475" t="str">
        <f t="shared" si="19"/>
        <v>РГ-05-1711</v>
      </c>
      <c r="C173" s="476">
        <f t="shared" si="20"/>
        <v>45107</v>
      </c>
      <c r="D173" s="571" t="s">
        <v>1447</v>
      </c>
      <c r="E173" s="575" t="s">
        <v>1394</v>
      </c>
      <c r="F173" s="475" t="s">
        <v>1409</v>
      </c>
      <c r="G173" s="605">
        <f>'5-DI'!D24</f>
        <v>135</v>
      </c>
    </row>
    <row r="174" spans="1:7" ht="15.75">
      <c r="A174" s="474" t="str">
        <f t="shared" si="18"/>
        <v>НДФ Хоризонт 2030</v>
      </c>
      <c r="B174" s="475" t="str">
        <f t="shared" si="19"/>
        <v>РГ-05-1711</v>
      </c>
      <c r="C174" s="476">
        <f t="shared" si="20"/>
        <v>45107</v>
      </c>
      <c r="D174" s="571" t="s">
        <v>1448</v>
      </c>
      <c r="E174" s="575" t="s">
        <v>1443</v>
      </c>
      <c r="F174" s="475" t="s">
        <v>1409</v>
      </c>
      <c r="G174" s="606">
        <f>'5-DI'!D25</f>
        <v>0.04987059982135911</v>
      </c>
    </row>
    <row r="175" spans="1:7" ht="15.75">
      <c r="A175" s="474" t="str">
        <f t="shared" si="18"/>
        <v>НДФ Хоризонт 2030</v>
      </c>
      <c r="B175" s="475" t="str">
        <f t="shared" si="19"/>
        <v>РГ-05-1711</v>
      </c>
      <c r="C175" s="476">
        <f t="shared" si="20"/>
        <v>45107</v>
      </c>
      <c r="D175" s="571" t="s">
        <v>1449</v>
      </c>
      <c r="E175" s="575" t="s">
        <v>1444</v>
      </c>
      <c r="F175" s="475" t="s">
        <v>1409</v>
      </c>
      <c r="G175" s="606">
        <f>'5-DI'!D26</f>
        <v>-0.047247512869900365</v>
      </c>
    </row>
    <row r="176" spans="1:7" ht="15.75">
      <c r="A176" s="474" t="str">
        <f t="shared" si="18"/>
        <v>НДФ Хоризонт 2030</v>
      </c>
      <c r="B176" s="475" t="str">
        <f t="shared" si="19"/>
        <v>РГ-05-1711</v>
      </c>
      <c r="C176" s="476">
        <f t="shared" si="20"/>
        <v>45107</v>
      </c>
      <c r="D176" s="571" t="s">
        <v>1450</v>
      </c>
      <c r="E176" s="575" t="s">
        <v>1445</v>
      </c>
      <c r="F176" s="475" t="s">
        <v>1409</v>
      </c>
      <c r="G176" s="606">
        <f>'5-DI'!D27</f>
        <v>0.040966016826950336</v>
      </c>
    </row>
    <row r="177" spans="1:7" ht="15.75">
      <c r="A177" s="474" t="str">
        <f t="shared" si="18"/>
        <v>НДФ Хоризонт 2030</v>
      </c>
      <c r="B177" s="475" t="str">
        <f t="shared" si="19"/>
        <v>РГ-05-1711</v>
      </c>
      <c r="C177" s="476">
        <f t="shared" si="20"/>
        <v>45107</v>
      </c>
      <c r="D177" s="571" t="s">
        <v>1479</v>
      </c>
      <c r="E177" s="575" t="s">
        <v>1446</v>
      </c>
      <c r="F177" s="475" t="s">
        <v>1409</v>
      </c>
      <c r="G177" s="606">
        <f>'5-DI'!D28</f>
        <v>0.07014061975977366</v>
      </c>
    </row>
    <row r="178" spans="1:7" ht="31.5">
      <c r="A178" s="445" t="str">
        <f t="shared" si="18"/>
        <v>НДФ Хоризонт 2030</v>
      </c>
      <c r="B178" s="446" t="str">
        <f t="shared" si="19"/>
        <v>РГ-05-1711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НДФ Хоризонт 2030</v>
      </c>
      <c r="B179" s="446" t="str">
        <f t="shared" si="19"/>
        <v>РГ-05-1711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НДФ Хоризонт 2030</v>
      </c>
      <c r="B180" s="446" t="str">
        <f t="shared" si="19"/>
        <v>РГ-05-1711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НДФ Хоризонт 2030</v>
      </c>
      <c r="B181" s="446" t="str">
        <f t="shared" si="19"/>
        <v>РГ-05-1711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НДФ Хоризонт 2030</v>
      </c>
      <c r="B182" s="446" t="str">
        <f t="shared" si="19"/>
        <v>РГ-05-1711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НДФ Хоризонт 2030</v>
      </c>
      <c r="B183" s="446" t="str">
        <f t="shared" si="19"/>
        <v>РГ-05-1711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НДФ Хоризонт 2030</v>
      </c>
      <c r="B184" s="446" t="str">
        <f t="shared" si="19"/>
        <v>РГ-05-1711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НДФ Хоризонт 2030</v>
      </c>
      <c r="B185" s="466" t="str">
        <f t="shared" si="19"/>
        <v>РГ-05-1711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НДФ Хоризонт 2030</v>
      </c>
      <c r="B186" s="466" t="str">
        <f t="shared" si="19"/>
        <v>РГ-05-1711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НДФ Хоризонт 2030</v>
      </c>
      <c r="B187" s="466" t="str">
        <f t="shared" si="19"/>
        <v>РГ-05-1711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НДФ Хоризонт 2030</v>
      </c>
      <c r="B188" s="466" t="str">
        <f t="shared" si="19"/>
        <v>РГ-05-1711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НДФ Хоризонт 2030</v>
      </c>
      <c r="B189" s="466" t="str">
        <f t="shared" si="19"/>
        <v>РГ-05-1711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НДФ Хоризонт 2030</v>
      </c>
      <c r="B190" s="466" t="str">
        <f t="shared" si="19"/>
        <v>РГ-05-1711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НДФ Хоризонт 2030</v>
      </c>
      <c r="B191" s="466" t="str">
        <f t="shared" si="19"/>
        <v>РГ-05-1711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НДФ Хоризонт 2030</v>
      </c>
      <c r="B192" s="466" t="str">
        <f t="shared" si="19"/>
        <v>РГ-05-1711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НДФ Хоризонт 2030</v>
      </c>
      <c r="B193" s="466" t="str">
        <f t="shared" si="19"/>
        <v>РГ-05-1711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НДФ Хоризонт 2030</v>
      </c>
      <c r="B194" s="466" t="str">
        <f t="shared" si="19"/>
        <v>РГ-05-1711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НДФ Хоризонт 2030</v>
      </c>
      <c r="B195" s="466" t="str">
        <f t="shared" si="19"/>
        <v>РГ-05-1711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НДФ Хоризонт 2030</v>
      </c>
      <c r="B196" s="466" t="str">
        <f t="shared" si="19"/>
        <v>РГ-05-1711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НДФ Хоризонт 2030</v>
      </c>
      <c r="B197" s="466" t="str">
        <f t="shared" si="19"/>
        <v>РГ-05-1711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НДФ Хоризонт 2030</v>
      </c>
      <c r="B198" s="466" t="str">
        <f t="shared" si="19"/>
        <v>РГ-05-1711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НДФ Хоризонт 2030</v>
      </c>
      <c r="B199" s="475" t="str">
        <f t="shared" si="19"/>
        <v>РГ-05-1711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НДФ Хоризонт 2030</v>
      </c>
      <c r="B200" s="475" t="str">
        <f t="shared" si="19"/>
        <v>РГ-05-1711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НДФ Хоризонт 2030</v>
      </c>
      <c r="B201" s="475" t="str">
        <f t="shared" si="19"/>
        <v>РГ-05-1711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.75">
      <c r="A202" s="474" t="str">
        <f aca="true" t="shared" si="21" ref="A202:A214">dfName</f>
        <v>НДФ Хоризонт 2030</v>
      </c>
      <c r="B202" s="475" t="str">
        <f aca="true" t="shared" si="22" ref="B202:B214">dfRG</f>
        <v>РГ-05-1711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.75">
      <c r="A203" s="474" t="str">
        <f t="shared" si="21"/>
        <v>НДФ Хоризонт 2030</v>
      </c>
      <c r="B203" s="475" t="str">
        <f t="shared" si="22"/>
        <v>РГ-05-1711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.75">
      <c r="A204" s="474" t="str">
        <f t="shared" si="21"/>
        <v>НДФ Хоризонт 2030</v>
      </c>
      <c r="B204" s="475" t="str">
        <f t="shared" si="22"/>
        <v>РГ-05-1711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НДФ Хоризонт 2030</v>
      </c>
      <c r="B205" s="475" t="str">
        <f t="shared" si="22"/>
        <v>РГ-05-1711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НДФ Хоризонт 2030</v>
      </c>
      <c r="B206" s="475" t="str">
        <f t="shared" si="22"/>
        <v>РГ-05-1711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НДФ Хоризонт 2030</v>
      </c>
      <c r="B207" s="475" t="str">
        <f t="shared" si="22"/>
        <v>РГ-05-1711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НДФ Хоризонт 2030</v>
      </c>
      <c r="B208" s="475" t="str">
        <f t="shared" si="22"/>
        <v>РГ-05-1711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НДФ Хоризонт 2030</v>
      </c>
      <c r="B209" s="475" t="str">
        <f t="shared" si="22"/>
        <v>РГ-05-1711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НДФ Хоризонт 2030</v>
      </c>
      <c r="B210" s="475" t="str">
        <f t="shared" si="22"/>
        <v>РГ-05-1711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НДФ Хоризонт 2030</v>
      </c>
      <c r="B211" s="475" t="str">
        <f t="shared" si="22"/>
        <v>РГ-05-1711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НДФ Хоризонт 2030</v>
      </c>
      <c r="B212" s="475" t="str">
        <f t="shared" si="22"/>
        <v>РГ-05-1711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НДФ Хоризонт 2030</v>
      </c>
      <c r="B213" s="475" t="str">
        <f t="shared" si="22"/>
        <v>РГ-05-1711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НДФ Хоризонт 2030</v>
      </c>
      <c r="B214" s="484" t="str">
        <f t="shared" si="22"/>
        <v>РГ-05-1711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G31" sqref="G3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НДФ ХОРИЗОНТ 2030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45135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2154420</v>
      </c>
      <c r="H11" s="251">
        <v>2479550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31130</v>
      </c>
      <c r="H13" s="231">
        <v>-4006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31130</v>
      </c>
      <c r="H16" s="252">
        <f>SUM(H13:H15)</f>
        <v>-4006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-310244</v>
      </c>
      <c r="H18" s="244">
        <f>SUM(H19:H20)</f>
        <v>9994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9994</v>
      </c>
      <c r="H19" s="231">
        <v>9994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-320238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99896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167423</v>
      </c>
      <c r="D22" s="231">
        <v>457169</v>
      </c>
      <c r="E22" s="286" t="s">
        <v>990</v>
      </c>
      <c r="F22" s="230" t="s">
        <v>991</v>
      </c>
      <c r="G22" s="231"/>
      <c r="H22" s="231">
        <v>-320238</v>
      </c>
      <c r="I22" s="124"/>
      <c r="J22" s="124"/>
      <c r="K22" s="563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-210348</v>
      </c>
      <c r="H23" s="252">
        <f>H19+H21+H20+H22</f>
        <v>-310244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1975202</v>
      </c>
      <c r="H24" s="252">
        <f>H11+H16+H23</f>
        <v>2165300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167423</v>
      </c>
      <c r="D25" s="252">
        <f>SUM(D21:D24)</f>
        <v>457169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2507</v>
      </c>
      <c r="H28" s="244">
        <f>SUM(H29:H31)</f>
        <v>2817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390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2087</v>
      </c>
      <c r="H30" s="258">
        <v>2427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1810286</v>
      </c>
      <c r="D33" s="258">
        <v>1710948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1810286</v>
      </c>
      <c r="D37" s="243">
        <f>SUM(D32:D36)+D27</f>
        <v>1710948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2507</v>
      </c>
      <c r="H40" s="259">
        <f>SUM(H32:H39)+H28+H27</f>
        <v>2817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1977709</v>
      </c>
      <c r="D45" s="259">
        <f>D25+D37+D43+D44</f>
        <v>2168117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7">
        <f>C18+C45</f>
        <v>1977709</v>
      </c>
      <c r="D47" s="607">
        <f>D18+D45</f>
        <v>2168117</v>
      </c>
      <c r="E47" s="264" t="s">
        <v>35</v>
      </c>
      <c r="F47" s="223" t="s">
        <v>221</v>
      </c>
      <c r="G47" s="608">
        <f>G24+G40</f>
        <v>1977709</v>
      </c>
      <c r="H47" s="608">
        <f>H24+H40</f>
        <v>2168117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4" sqref="G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НДФ ХОРИЗОНТ 2030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45135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>
        <v>307</v>
      </c>
      <c r="E12" s="136" t="s">
        <v>38</v>
      </c>
      <c r="F12" s="372" t="s">
        <v>811</v>
      </c>
      <c r="G12" s="245">
        <v>4943</v>
      </c>
      <c r="H12" s="245">
        <v>4726</v>
      </c>
      <c r="I12" s="132"/>
    </row>
    <row r="13" spans="1:9" s="124" customFormat="1" ht="31.5">
      <c r="A13" s="136" t="s">
        <v>936</v>
      </c>
      <c r="B13" s="372" t="s">
        <v>795</v>
      </c>
      <c r="C13" s="245">
        <v>496</v>
      </c>
      <c r="D13" s="245"/>
      <c r="E13" s="136" t="s">
        <v>939</v>
      </c>
      <c r="F13" s="372" t="s">
        <v>812</v>
      </c>
      <c r="G13" s="245">
        <v>265</v>
      </c>
      <c r="H13" s="245">
        <v>32</v>
      </c>
      <c r="I13" s="132"/>
    </row>
    <row r="14" spans="1:9" s="124" customFormat="1" ht="31.5">
      <c r="A14" s="136" t="s">
        <v>937</v>
      </c>
      <c r="B14" s="372" t="s">
        <v>796</v>
      </c>
      <c r="C14" s="245">
        <v>411237</v>
      </c>
      <c r="D14" s="245">
        <v>936913</v>
      </c>
      <c r="E14" s="136" t="s">
        <v>940</v>
      </c>
      <c r="F14" s="372" t="s">
        <v>813</v>
      </c>
      <c r="G14" s="245">
        <v>523075</v>
      </c>
      <c r="H14" s="245">
        <v>649321</v>
      </c>
      <c r="I14" s="132"/>
    </row>
    <row r="15" spans="1:9" s="124" customFormat="1" ht="31.5">
      <c r="A15" s="136" t="s">
        <v>938</v>
      </c>
      <c r="B15" s="372" t="s">
        <v>797</v>
      </c>
      <c r="C15" s="245">
        <v>110</v>
      </c>
      <c r="D15" s="245">
        <v>61</v>
      </c>
      <c r="E15" s="136" t="s">
        <v>941</v>
      </c>
      <c r="F15" s="372" t="s">
        <v>814</v>
      </c>
      <c r="G15" s="245">
        <v>51</v>
      </c>
      <c r="H15" s="245">
        <v>31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502</v>
      </c>
      <c r="D16" s="245">
        <v>433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412345</v>
      </c>
      <c r="D18" s="248">
        <f>SUM(D12:D16)</f>
        <v>937714</v>
      </c>
      <c r="E18" s="138" t="s">
        <v>20</v>
      </c>
      <c r="F18" s="373" t="s">
        <v>817</v>
      </c>
      <c r="G18" s="248">
        <f>SUM(G12:G17)</f>
        <v>528334</v>
      </c>
      <c r="H18" s="248">
        <f>SUM(H12:H17)</f>
        <v>654110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16093</v>
      </c>
      <c r="D21" s="245">
        <v>17890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16093</v>
      </c>
      <c r="D25" s="248">
        <f>SUM(D20:D24)</f>
        <v>17890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428438</v>
      </c>
      <c r="D26" s="248">
        <f>D18+D25</f>
        <v>955604</v>
      </c>
      <c r="E26" s="250" t="s">
        <v>40</v>
      </c>
      <c r="F26" s="373" t="s">
        <v>819</v>
      </c>
      <c r="G26" s="248">
        <f>G18+G25</f>
        <v>528334</v>
      </c>
      <c r="H26" s="248">
        <f>H18+H25</f>
        <v>654110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99896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301494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99896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301494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528334</v>
      </c>
      <c r="D30" s="248">
        <f>D26+D28+D29</f>
        <v>955604</v>
      </c>
      <c r="E30" s="250" t="s">
        <v>827</v>
      </c>
      <c r="F30" s="373" t="s">
        <v>822</v>
      </c>
      <c r="G30" s="248">
        <f>G26+G29</f>
        <v>528334</v>
      </c>
      <c r="H30" s="248">
        <f>H26+H29</f>
        <v>955604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НДФ ХОРИЗОНТ 2030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45135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73243</v>
      </c>
      <c r="D13" s="523">
        <v>-363237</v>
      </c>
      <c r="E13" s="524">
        <f>SUM(C13:D13)</f>
        <v>-289994</v>
      </c>
      <c r="F13" s="523">
        <v>1157738</v>
      </c>
      <c r="G13" s="523">
        <v>-483228</v>
      </c>
      <c r="H13" s="524">
        <f>SUM(F13:G13)</f>
        <v>674510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73243</v>
      </c>
      <c r="D19" s="527">
        <f>SUM(D13:D14,D16:D18)</f>
        <v>-363237</v>
      </c>
      <c r="E19" s="524">
        <f t="shared" si="0"/>
        <v>-289994</v>
      </c>
      <c r="F19" s="527">
        <f>SUM(F13:F14,F16:F18)</f>
        <v>1157738</v>
      </c>
      <c r="G19" s="527">
        <f>SUM(G13:G14,G16:G18)</f>
        <v>-483228</v>
      </c>
      <c r="H19" s="524">
        <f t="shared" si="1"/>
        <v>674510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279337</v>
      </c>
      <c r="D21" s="523">
        <v>-267100</v>
      </c>
      <c r="E21" s="524">
        <f>SUM(C21:D21)</f>
        <v>12237</v>
      </c>
      <c r="F21" s="523">
        <v>100154</v>
      </c>
      <c r="G21" s="523">
        <v>-449940</v>
      </c>
      <c r="H21" s="524">
        <f>SUM(F21:G21)</f>
        <v>-349786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-636</v>
      </c>
      <c r="E23" s="524">
        <f t="shared" si="2"/>
        <v>-636</v>
      </c>
      <c r="F23" s="523"/>
      <c r="G23" s="523">
        <v>-778</v>
      </c>
      <c r="H23" s="524">
        <f t="shared" si="3"/>
        <v>-778</v>
      </c>
    </row>
    <row r="24" spans="1:8" ht="12.75">
      <c r="A24" s="522" t="s">
        <v>961</v>
      </c>
      <c r="B24" s="95" t="s">
        <v>840</v>
      </c>
      <c r="C24" s="523">
        <v>4928</v>
      </c>
      <c r="D24" s="523"/>
      <c r="E24" s="524">
        <f t="shared" si="2"/>
        <v>4928</v>
      </c>
      <c r="F24" s="523">
        <v>4718</v>
      </c>
      <c r="G24" s="523"/>
      <c r="H24" s="524">
        <f t="shared" si="3"/>
        <v>4718</v>
      </c>
    </row>
    <row r="25" spans="1:8" ht="12.75">
      <c r="A25" s="530" t="s">
        <v>962</v>
      </c>
      <c r="B25" s="95" t="s">
        <v>841</v>
      </c>
      <c r="C25" s="523"/>
      <c r="D25" s="523">
        <v>-13387</v>
      </c>
      <c r="E25" s="524">
        <f t="shared" si="2"/>
        <v>-13387</v>
      </c>
      <c r="F25" s="523"/>
      <c r="G25" s="523">
        <v>-12598</v>
      </c>
      <c r="H25" s="524">
        <f t="shared" si="3"/>
        <v>-12598</v>
      </c>
    </row>
    <row r="26" spans="1:8" ht="12.75">
      <c r="A26" s="530" t="s">
        <v>963</v>
      </c>
      <c r="B26" s="95" t="s">
        <v>842</v>
      </c>
      <c r="C26" s="523"/>
      <c r="D26" s="523">
        <v>-2651</v>
      </c>
      <c r="E26" s="524">
        <f t="shared" si="2"/>
        <v>-2651</v>
      </c>
      <c r="F26" s="523"/>
      <c r="G26" s="523">
        <v>-2645</v>
      </c>
      <c r="H26" s="524">
        <f t="shared" si="3"/>
        <v>-2645</v>
      </c>
    </row>
    <row r="27" spans="1:8" ht="12.75">
      <c r="A27" s="526" t="s">
        <v>964</v>
      </c>
      <c r="B27" s="95" t="s">
        <v>843</v>
      </c>
      <c r="C27" s="523"/>
      <c r="D27" s="523">
        <v>-13</v>
      </c>
      <c r="E27" s="524">
        <f t="shared" si="2"/>
        <v>-13</v>
      </c>
      <c r="F27" s="523"/>
      <c r="G27" s="523">
        <v>-19</v>
      </c>
      <c r="H27" s="524">
        <f t="shared" si="3"/>
        <v>-19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284265</v>
      </c>
      <c r="D29" s="527">
        <f>SUM(D21:D28)</f>
        <v>-283787</v>
      </c>
      <c r="E29" s="524">
        <f t="shared" si="2"/>
        <v>478</v>
      </c>
      <c r="F29" s="527">
        <f>SUM(F21:F28)</f>
        <v>104872</v>
      </c>
      <c r="G29" s="527">
        <f>SUM(G21:G28)</f>
        <v>-465980</v>
      </c>
      <c r="H29" s="524">
        <f t="shared" si="3"/>
        <v>-361108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-230</v>
      </c>
      <c r="E35" s="524">
        <f>SUM(C35:D35)</f>
        <v>-230</v>
      </c>
      <c r="F35" s="523"/>
      <c r="G35" s="523">
        <v>-150</v>
      </c>
      <c r="H35" s="524">
        <f>SUM(F35:G35)</f>
        <v>-150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-230</v>
      </c>
      <c r="E36" s="527">
        <f t="shared" si="4"/>
        <v>-230</v>
      </c>
      <c r="F36" s="527">
        <f t="shared" si="4"/>
        <v>0</v>
      </c>
      <c r="G36" s="527">
        <f t="shared" si="4"/>
        <v>-150</v>
      </c>
      <c r="H36" s="527">
        <f t="shared" si="4"/>
        <v>-150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357508</v>
      </c>
      <c r="D37" s="527">
        <f t="shared" si="5"/>
        <v>-647254</v>
      </c>
      <c r="E37" s="527">
        <f t="shared" si="5"/>
        <v>-289746</v>
      </c>
      <c r="F37" s="527">
        <f t="shared" si="5"/>
        <v>1262610</v>
      </c>
      <c r="G37" s="527">
        <f t="shared" si="5"/>
        <v>-949358</v>
      </c>
      <c r="H37" s="527">
        <f t="shared" si="5"/>
        <v>313252</v>
      </c>
    </row>
    <row r="38" spans="1:8" ht="12.75">
      <c r="A38" s="520" t="s">
        <v>982</v>
      </c>
      <c r="B38" s="241" t="s">
        <v>853</v>
      </c>
      <c r="C38" s="532"/>
      <c r="D38" s="532"/>
      <c r="E38" s="523">
        <v>457169</v>
      </c>
      <c r="F38" s="527"/>
      <c r="G38" s="527"/>
      <c r="H38" s="646">
        <v>175882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167423</v>
      </c>
      <c r="F39" s="527"/>
      <c r="G39" s="527"/>
      <c r="H39" s="527">
        <f>SUM(H37:H38)</f>
        <v>489134</v>
      </c>
    </row>
    <row r="40" spans="1:8" ht="12.75">
      <c r="A40" s="525" t="s">
        <v>91</v>
      </c>
      <c r="B40" s="95" t="s">
        <v>855</v>
      </c>
      <c r="C40" s="533"/>
      <c r="D40" s="533"/>
      <c r="E40" s="523">
        <v>167423</v>
      </c>
      <c r="F40" s="524"/>
      <c r="G40" s="524"/>
      <c r="H40" s="523">
        <v>489134</v>
      </c>
    </row>
    <row r="41" spans="3:9" ht="12.75">
      <c r="C41" s="534"/>
      <c r="D41" s="534"/>
      <c r="E41" s="534"/>
      <c r="F41" s="534"/>
      <c r="G41" s="534"/>
      <c r="H41" s="534"/>
      <c r="I41" s="103"/>
    </row>
    <row r="42" spans="3:9" ht="12.75">
      <c r="C42" s="534"/>
      <c r="D42" s="534"/>
      <c r="E42" s="534"/>
      <c r="F42" s="534"/>
      <c r="G42" s="534"/>
      <c r="H42" s="534"/>
      <c r="I42" s="103"/>
    </row>
    <row r="43" spans="1:9" ht="13.5">
      <c r="A43" s="101" t="s">
        <v>1434</v>
      </c>
      <c r="C43" s="534"/>
      <c r="D43" s="534"/>
      <c r="E43" s="534"/>
      <c r="F43" s="534"/>
      <c r="G43" s="534"/>
      <c r="H43" s="534"/>
      <c r="I43" s="103"/>
    </row>
    <row r="44" spans="3:9" ht="12.75">
      <c r="C44" s="534"/>
      <c r="D44" s="534"/>
      <c r="E44" s="534"/>
      <c r="F44" s="534"/>
      <c r="G44" s="534"/>
      <c r="H44" s="534"/>
      <c r="I44" s="103"/>
    </row>
    <row r="45" spans="3:9" ht="12.75">
      <c r="C45" s="534"/>
      <c r="D45" s="534"/>
      <c r="E45" s="534"/>
      <c r="F45" s="534"/>
      <c r="G45" s="534"/>
      <c r="H45" s="534"/>
      <c r="I45" s="103"/>
    </row>
    <row r="46" spans="3:9" ht="12.75">
      <c r="C46" s="534"/>
      <c r="D46" s="534"/>
      <c r="E46" s="534"/>
      <c r="F46" s="534"/>
      <c r="G46" s="534"/>
      <c r="H46" s="534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">
      <selection activeCell="C22" sqref="C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ХОРИЗОНТ 2030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45135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1" t="s">
        <v>42</v>
      </c>
      <c r="E9" s="656"/>
      <c r="F9" s="656"/>
      <c r="G9" s="651" t="s">
        <v>43</v>
      </c>
      <c r="H9" s="652"/>
      <c r="I9" s="653" t="s">
        <v>44</v>
      </c>
      <c r="J9" s="105"/>
    </row>
    <row r="10" spans="1:10" ht="30.75" customHeight="1">
      <c r="A10" s="660"/>
      <c r="B10" s="660" t="s">
        <v>163</v>
      </c>
      <c r="C10" s="654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60"/>
      <c r="J10" s="105"/>
    </row>
    <row r="11" spans="1:10" ht="30.75" customHeight="1">
      <c r="A11" s="655"/>
      <c r="B11" s="655"/>
      <c r="C11" s="655"/>
      <c r="D11" s="659"/>
      <c r="E11" s="655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1835703</v>
      </c>
      <c r="D13" s="235">
        <v>-7074</v>
      </c>
      <c r="E13" s="235"/>
      <c r="F13" s="235"/>
      <c r="G13" s="235">
        <v>9994</v>
      </c>
      <c r="H13" s="235"/>
      <c r="I13" s="609">
        <f>SUM(C13:H13)</f>
        <v>1838623</v>
      </c>
      <c r="J13" s="202"/>
    </row>
    <row r="14" spans="1:10" s="203" customFormat="1" ht="15">
      <c r="A14" s="204" t="s">
        <v>49</v>
      </c>
      <c r="B14" s="82" t="s">
        <v>857</v>
      </c>
      <c r="C14" s="609">
        <f>'1-SB'!H11</f>
        <v>2479550</v>
      </c>
      <c r="D14" s="609">
        <f>'1-SB'!H13</f>
        <v>-4006</v>
      </c>
      <c r="E14" s="609">
        <f>'1-SB'!H14</f>
        <v>0</v>
      </c>
      <c r="F14" s="609">
        <f>'1-SB'!H15</f>
        <v>0</v>
      </c>
      <c r="G14" s="609">
        <f>'1-SB'!H19+'1-SB'!H21</f>
        <v>9994</v>
      </c>
      <c r="H14" s="609">
        <f>'1-SB'!H20+'1-SB'!H22</f>
        <v>-320238</v>
      </c>
      <c r="I14" s="609">
        <f aca="true" t="shared" si="0" ref="I14:I36">SUM(C14:H14)</f>
        <v>2165300</v>
      </c>
      <c r="J14" s="202"/>
    </row>
    <row r="15" spans="1:10" s="203" customFormat="1" ht="15">
      <c r="A15" s="204" t="s">
        <v>50</v>
      </c>
      <c r="B15" s="82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09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09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0">
        <f aca="true" t="shared" si="2" ref="C18:H18">C14+C15</f>
        <v>2479550</v>
      </c>
      <c r="D18" s="610">
        <f t="shared" si="2"/>
        <v>-4006</v>
      </c>
      <c r="E18" s="610">
        <f>E14+E15</f>
        <v>0</v>
      </c>
      <c r="F18" s="610">
        <f t="shared" si="2"/>
        <v>0</v>
      </c>
      <c r="G18" s="610">
        <f t="shared" si="2"/>
        <v>9994</v>
      </c>
      <c r="H18" s="610">
        <f t="shared" si="2"/>
        <v>-320238</v>
      </c>
      <c r="I18" s="609">
        <f t="shared" si="0"/>
        <v>2165300</v>
      </c>
      <c r="J18" s="105"/>
    </row>
    <row r="19" spans="1:10" ht="15">
      <c r="A19" s="204" t="s">
        <v>149</v>
      </c>
      <c r="B19" s="82" t="s">
        <v>862</v>
      </c>
      <c r="C19" s="610">
        <f aca="true" t="shared" si="3" ref="C19:H19">SUM(C20:C21)</f>
        <v>-325130</v>
      </c>
      <c r="D19" s="610">
        <f t="shared" si="3"/>
        <v>35136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-289994</v>
      </c>
      <c r="J19" s="105"/>
    </row>
    <row r="20" spans="1:10" ht="15">
      <c r="A20" s="205" t="s">
        <v>225</v>
      </c>
      <c r="B20" s="82" t="s">
        <v>863</v>
      </c>
      <c r="C20" s="236">
        <v>82036</v>
      </c>
      <c r="D20" s="236">
        <v>-8793</v>
      </c>
      <c r="E20" s="236"/>
      <c r="F20" s="236"/>
      <c r="G20" s="236"/>
      <c r="H20" s="236"/>
      <c r="I20" s="609">
        <f t="shared" si="0"/>
        <v>73243</v>
      </c>
      <c r="J20" s="105"/>
    </row>
    <row r="21" spans="1:10" ht="15">
      <c r="A21" s="205" t="s">
        <v>226</v>
      </c>
      <c r="B21" s="82" t="s">
        <v>864</v>
      </c>
      <c r="C21" s="236">
        <v>-407166</v>
      </c>
      <c r="D21" s="236">
        <v>43929</v>
      </c>
      <c r="E21" s="236"/>
      <c r="F21" s="236"/>
      <c r="G21" s="236"/>
      <c r="H21" s="236"/>
      <c r="I21" s="609">
        <f t="shared" si="0"/>
        <v>-363237</v>
      </c>
      <c r="J21" s="105"/>
    </row>
    <row r="22" spans="1:10" ht="15">
      <c r="A22" s="204" t="s">
        <v>52</v>
      </c>
      <c r="B22" s="82" t="s">
        <v>865</v>
      </c>
      <c r="C22" s="592"/>
      <c r="D22" s="592"/>
      <c r="E22" s="592"/>
      <c r="F22" s="592"/>
      <c r="G22" s="610">
        <f>'1-SB'!G21</f>
        <v>99896</v>
      </c>
      <c r="H22" s="610">
        <f>'1-SB'!G22</f>
        <v>0</v>
      </c>
      <c r="I22" s="609">
        <f t="shared" si="0"/>
        <v>99896</v>
      </c>
      <c r="J22" s="105"/>
    </row>
    <row r="23" spans="1:10" ht="15">
      <c r="A23" s="205" t="s">
        <v>53</v>
      </c>
      <c r="B23" s="82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09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09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09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09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09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09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09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09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0">
        <f aca="true" t="shared" si="7" ref="C34:H34">SUM(C18,C19,C22,C23,C26,C27,C30,C33)</f>
        <v>2154420</v>
      </c>
      <c r="D34" s="610">
        <f t="shared" si="7"/>
        <v>31130</v>
      </c>
      <c r="E34" s="610">
        <f t="shared" si="7"/>
        <v>0</v>
      </c>
      <c r="F34" s="610">
        <f t="shared" si="7"/>
        <v>0</v>
      </c>
      <c r="G34" s="610">
        <f t="shared" si="7"/>
        <v>109890</v>
      </c>
      <c r="H34" s="610">
        <f t="shared" si="7"/>
        <v>-320238</v>
      </c>
      <c r="I34" s="609">
        <f t="shared" si="0"/>
        <v>1975202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09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3">
        <f aca="true" t="shared" si="8" ref="C36:H36">SUM(C34:C35)</f>
        <v>2154420</v>
      </c>
      <c r="D36" s="613">
        <f t="shared" si="8"/>
        <v>31130</v>
      </c>
      <c r="E36" s="613">
        <f t="shared" si="8"/>
        <v>0</v>
      </c>
      <c r="F36" s="613">
        <f t="shared" si="8"/>
        <v>0</v>
      </c>
      <c r="G36" s="613">
        <f t="shared" si="8"/>
        <v>109890</v>
      </c>
      <c r="H36" s="613">
        <f t="shared" si="8"/>
        <v>-320238</v>
      </c>
      <c r="I36" s="609">
        <f t="shared" si="0"/>
        <v>1975202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4" customWidth="1"/>
    <col min="3" max="3" width="17.7109375" style="112" customWidth="1"/>
    <col min="4" max="4" width="24.00390625" style="564" customWidth="1"/>
    <col min="5" max="8" width="12.7109375" style="564" customWidth="1"/>
    <col min="9" max="16384" width="9.140625" style="112" customWidth="1"/>
  </cols>
  <sheetData>
    <row r="1" spans="3:8" ht="18" customHeight="1">
      <c r="C1" s="564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58"/>
      <c r="E2" s="91"/>
      <c r="F2" s="91"/>
      <c r="H2" s="112"/>
    </row>
    <row r="3" spans="1:8" ht="18" customHeight="1">
      <c r="A3" s="662" t="str">
        <f>CONCATENATE("на ",UPPER(dfName))</f>
        <v>на НДФ ХОРИЗОНТ 2030</v>
      </c>
      <c r="B3" s="662"/>
      <c r="C3" s="662"/>
      <c r="D3" s="66"/>
      <c r="E3" s="91"/>
      <c r="F3" s="91"/>
      <c r="G3" s="565"/>
      <c r="H3" s="112"/>
    </row>
    <row r="4" spans="1:8" ht="18" customHeight="1">
      <c r="A4" s="663" t="str">
        <f>"за периода "&amp;TEXT(StartDate,"dd.mm.yyyy")&amp;" - "&amp;TEXT(EndDate,"dd.mm.yyyy")</f>
        <v>за периода 01.01.2023 - 30.06.2023</v>
      </c>
      <c r="B4" s="663"/>
      <c r="C4" s="663"/>
      <c r="D4" s="562"/>
      <c r="E4" s="91"/>
      <c r="F4" s="566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45135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7"/>
      <c r="F7" s="112"/>
      <c r="G7" s="112"/>
      <c r="H7" s="112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2"/>
      <c r="F9" s="112"/>
      <c r="G9" s="112"/>
      <c r="H9" s="112"/>
    </row>
    <row r="10" spans="1:4" s="161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1" customFormat="1" ht="15.75">
      <c r="A11" s="371">
        <v>1</v>
      </c>
      <c r="B11" s="559" t="s">
        <v>1427</v>
      </c>
      <c r="C11" s="569" t="s">
        <v>1395</v>
      </c>
      <c r="D11" s="589" t="s">
        <v>1025</v>
      </c>
    </row>
    <row r="12" spans="1:4" s="161" customFormat="1" ht="15.75">
      <c r="A12" s="371">
        <v>2</v>
      </c>
      <c r="B12" s="559" t="s">
        <v>1374</v>
      </c>
      <c r="C12" s="569" t="s">
        <v>1396</v>
      </c>
      <c r="D12" s="647">
        <v>2479550.2595</v>
      </c>
    </row>
    <row r="13" spans="1:4" s="161" customFormat="1" ht="15.75">
      <c r="A13" s="371">
        <v>3</v>
      </c>
      <c r="B13" s="560" t="s">
        <v>1373</v>
      </c>
      <c r="C13" s="569" t="s">
        <v>1397</v>
      </c>
      <c r="D13" s="599">
        <v>2154419.9837</v>
      </c>
    </row>
    <row r="14" spans="1:4" s="161" customFormat="1" ht="15.75">
      <c r="A14" s="371">
        <v>4</v>
      </c>
      <c r="B14" s="561" t="s">
        <v>1386</v>
      </c>
      <c r="C14" s="569" t="s">
        <v>1398</v>
      </c>
      <c r="D14" s="599">
        <v>82035.46099999998</v>
      </c>
    </row>
    <row r="15" spans="1:4" s="161" customFormat="1" ht="15.75">
      <c r="A15" s="371">
        <v>5</v>
      </c>
      <c r="B15" s="561" t="s">
        <v>1388</v>
      </c>
      <c r="C15" s="569" t="s">
        <v>1399</v>
      </c>
      <c r="D15" s="600">
        <v>73243</v>
      </c>
    </row>
    <row r="16" spans="1:4" s="161" customFormat="1" ht="15.75">
      <c r="A16" s="371">
        <v>6</v>
      </c>
      <c r="B16" s="561" t="s">
        <v>1387</v>
      </c>
      <c r="C16" s="569" t="s">
        <v>1400</v>
      </c>
      <c r="D16" s="599">
        <v>407165.73679999996</v>
      </c>
    </row>
    <row r="17" spans="1:4" s="161" customFormat="1" ht="15.75">
      <c r="A17" s="371">
        <v>7</v>
      </c>
      <c r="B17" s="561" t="s">
        <v>1389</v>
      </c>
      <c r="C17" s="569" t="s">
        <v>1401</v>
      </c>
      <c r="D17" s="600">
        <v>363237</v>
      </c>
    </row>
    <row r="18" spans="1:4" s="161" customFormat="1" ht="15.75">
      <c r="A18" s="371">
        <v>8</v>
      </c>
      <c r="B18" s="561" t="s">
        <v>1390</v>
      </c>
      <c r="C18" s="569" t="s">
        <v>1402</v>
      </c>
      <c r="D18" s="648">
        <v>0.87326</v>
      </c>
    </row>
    <row r="19" spans="1:4" s="161" customFormat="1" ht="15.75">
      <c r="A19" s="371">
        <v>9</v>
      </c>
      <c r="B19" s="561" t="s">
        <v>1391</v>
      </c>
      <c r="C19" s="569" t="s">
        <v>1403</v>
      </c>
      <c r="D19" s="599">
        <v>0.91681</v>
      </c>
    </row>
    <row r="20" spans="1:4" s="161" customFormat="1" ht="15.75">
      <c r="A20" s="371">
        <v>10</v>
      </c>
      <c r="B20" s="561" t="s">
        <v>1482</v>
      </c>
      <c r="C20" s="569" t="s">
        <v>1404</v>
      </c>
      <c r="D20" s="599"/>
    </row>
    <row r="21" spans="1:4" s="161" customFormat="1" ht="15.75">
      <c r="A21" s="371">
        <v>11</v>
      </c>
      <c r="B21" s="561" t="s">
        <v>1483</v>
      </c>
      <c r="C21" s="569" t="s">
        <v>1484</v>
      </c>
      <c r="D21" s="599"/>
    </row>
    <row r="22" spans="1:4" ht="15.75">
      <c r="A22" s="371">
        <v>12</v>
      </c>
      <c r="B22" s="570" t="s">
        <v>1392</v>
      </c>
      <c r="C22" s="569" t="s">
        <v>1405</v>
      </c>
      <c r="D22" s="590">
        <v>13047</v>
      </c>
    </row>
    <row r="23" spans="1:4" ht="15.75">
      <c r="A23" s="371">
        <v>13</v>
      </c>
      <c r="B23" s="570" t="s">
        <v>1393</v>
      </c>
      <c r="C23" s="569" t="s">
        <v>1407</v>
      </c>
      <c r="D23" s="590">
        <v>2681</v>
      </c>
    </row>
    <row r="24" spans="1:4" ht="15.75">
      <c r="A24" s="371">
        <v>14</v>
      </c>
      <c r="B24" s="570" t="s">
        <v>1394</v>
      </c>
      <c r="C24" s="569" t="s">
        <v>1447</v>
      </c>
      <c r="D24" s="590">
        <v>135</v>
      </c>
    </row>
    <row r="25" spans="1:4" ht="15.75">
      <c r="A25" s="371">
        <v>15</v>
      </c>
      <c r="B25" s="570" t="s">
        <v>1443</v>
      </c>
      <c r="C25" s="569" t="s">
        <v>1448</v>
      </c>
      <c r="D25" s="598">
        <v>0.04987059982135911</v>
      </c>
    </row>
    <row r="26" spans="1:4" ht="15.75">
      <c r="A26" s="371">
        <v>16</v>
      </c>
      <c r="B26" s="570" t="s">
        <v>1444</v>
      </c>
      <c r="C26" s="569" t="s">
        <v>1449</v>
      </c>
      <c r="D26" s="598">
        <v>-0.047247512869900365</v>
      </c>
    </row>
    <row r="27" spans="1:4" ht="15.75">
      <c r="A27" s="371">
        <v>17</v>
      </c>
      <c r="B27" s="570" t="s">
        <v>1445</v>
      </c>
      <c r="C27" s="569" t="s">
        <v>1450</v>
      </c>
      <c r="D27" s="598">
        <v>0.040966016826950336</v>
      </c>
    </row>
    <row r="28" spans="1:4" ht="15.75">
      <c r="A28" s="371">
        <v>18</v>
      </c>
      <c r="B28" s="570" t="s">
        <v>1446</v>
      </c>
      <c r="C28" s="569" t="s">
        <v>1479</v>
      </c>
      <c r="D28" s="598">
        <v>0.07014061975977366</v>
      </c>
    </row>
    <row r="31" ht="15.75">
      <c r="B31" s="644" t="s">
        <v>1480</v>
      </c>
    </row>
    <row r="32" ht="15.75">
      <c r="B32" s="564" t="s">
        <v>1481</v>
      </c>
    </row>
    <row r="33" ht="31.5">
      <c r="B33" s="645" t="s">
        <v>1485</v>
      </c>
    </row>
    <row r="34" ht="15.75">
      <c r="B34" s="645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НДФ ХОРИЗОНТ 2030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45135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4">
        <f aca="true" t="shared" si="0" ref="F13:F18">C13+D13-E13</f>
        <v>0</v>
      </c>
      <c r="G13" s="232"/>
      <c r="H13" s="232"/>
      <c r="I13" s="614">
        <f aca="true" t="shared" si="1" ref="I13:I18">F13+G13-H13</f>
        <v>0</v>
      </c>
      <c r="J13" s="232"/>
      <c r="K13" s="232"/>
      <c r="L13" s="232"/>
      <c r="M13" s="614">
        <f aca="true" t="shared" si="2" ref="M13:M18">J13+K13-L13</f>
        <v>0</v>
      </c>
      <c r="N13" s="232"/>
      <c r="O13" s="232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4">
        <f t="shared" si="0"/>
        <v>0</v>
      </c>
      <c r="G14" s="232"/>
      <c r="H14" s="232"/>
      <c r="I14" s="614">
        <f t="shared" si="1"/>
        <v>0</v>
      </c>
      <c r="J14" s="232"/>
      <c r="K14" s="232"/>
      <c r="L14" s="232"/>
      <c r="M14" s="614">
        <f t="shared" si="2"/>
        <v>0</v>
      </c>
      <c r="N14" s="232"/>
      <c r="O14" s="232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4">
        <f t="shared" si="0"/>
        <v>0</v>
      </c>
      <c r="G15" s="232"/>
      <c r="H15" s="232"/>
      <c r="I15" s="614">
        <f t="shared" si="1"/>
        <v>0</v>
      </c>
      <c r="J15" s="232"/>
      <c r="K15" s="232"/>
      <c r="L15" s="232"/>
      <c r="M15" s="614">
        <f t="shared" si="2"/>
        <v>0</v>
      </c>
      <c r="N15" s="232"/>
      <c r="O15" s="232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4">
        <f t="shared" si="0"/>
        <v>0</v>
      </c>
      <c r="G16" s="232"/>
      <c r="H16" s="232"/>
      <c r="I16" s="614">
        <f t="shared" si="1"/>
        <v>0</v>
      </c>
      <c r="J16" s="232"/>
      <c r="K16" s="232"/>
      <c r="L16" s="232"/>
      <c r="M16" s="614">
        <f t="shared" si="2"/>
        <v>0</v>
      </c>
      <c r="N16" s="232"/>
      <c r="O16" s="232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4">
        <f t="shared" si="0"/>
        <v>0</v>
      </c>
      <c r="G17" s="232"/>
      <c r="H17" s="232"/>
      <c r="I17" s="614">
        <f t="shared" si="1"/>
        <v>0</v>
      </c>
      <c r="J17" s="232"/>
      <c r="K17" s="232"/>
      <c r="L17" s="232"/>
      <c r="M17" s="614">
        <f t="shared" si="2"/>
        <v>0</v>
      </c>
      <c r="N17" s="232"/>
      <c r="O17" s="232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ХОРИЗОНТ 2030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8">
        <f>ReportedCompletionDate</f>
        <v>45135</v>
      </c>
      <c r="F5" s="539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0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2" t="s">
        <v>67</v>
      </c>
      <c r="B9" s="673" t="s">
        <v>223</v>
      </c>
      <c r="C9" s="683" t="s">
        <v>68</v>
      </c>
      <c r="D9" s="680" t="s">
        <v>69</v>
      </c>
      <c r="E9" s="681"/>
      <c r="F9" s="682"/>
    </row>
    <row r="10" spans="1:6" ht="31.5">
      <c r="A10" s="672"/>
      <c r="B10" s="673" t="s">
        <v>223</v>
      </c>
      <c r="C10" s="68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1">
        <v>1</v>
      </c>
      <c r="D11" s="541">
        <v>2</v>
      </c>
      <c r="E11" s="541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4" t="s">
        <v>89</v>
      </c>
      <c r="B27" s="146"/>
      <c r="C27" s="549"/>
      <c r="D27" s="549"/>
      <c r="E27" s="549"/>
      <c r="F27" s="549"/>
    </row>
    <row r="28" spans="1:6" ht="15.75">
      <c r="A28" s="672" t="s">
        <v>67</v>
      </c>
      <c r="B28" s="673" t="s">
        <v>223</v>
      </c>
      <c r="C28" s="670" t="s">
        <v>72</v>
      </c>
      <c r="D28" s="674" t="s">
        <v>73</v>
      </c>
      <c r="E28" s="675"/>
      <c r="F28" s="676"/>
    </row>
    <row r="29" spans="1:6" ht="31.5">
      <c r="A29" s="672"/>
      <c r="B29" s="673" t="s">
        <v>223</v>
      </c>
      <c r="C29" s="671"/>
      <c r="D29" s="550" t="s">
        <v>254</v>
      </c>
      <c r="E29" s="550" t="s">
        <v>915</v>
      </c>
      <c r="F29" s="550" t="s">
        <v>74</v>
      </c>
    </row>
    <row r="30" spans="1:6" ht="15.75">
      <c r="A30" s="292" t="s">
        <v>5</v>
      </c>
      <c r="B30" s="379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9" t="s">
        <v>86</v>
      </c>
      <c r="B31" s="75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9" t="s">
        <v>912</v>
      </c>
      <c r="B49" s="669"/>
      <c r="C49" s="669"/>
      <c r="D49" s="669"/>
      <c r="E49" s="669"/>
      <c r="F49" s="669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9"/>
      <c r="D67" s="679"/>
      <c r="E67" s="679"/>
      <c r="F67" s="679"/>
      <c r="G67" s="147"/>
    </row>
    <row r="68" spans="1:7" ht="26.25" customHeight="1">
      <c r="A68" s="677"/>
      <c r="B68" s="677"/>
      <c r="C68" s="678"/>
      <c r="D68" s="678"/>
      <c r="E68" s="678"/>
      <c r="F68" s="67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2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НДФ ХОРИЗОНТ 2030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45135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2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8"/>
      <c r="O12" s="577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5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69" t="s">
        <v>1464</v>
      </c>
      <c r="E266" s="669"/>
      <c r="F266" s="669"/>
      <c r="G266" s="669"/>
      <c r="H266" s="669"/>
      <c r="I266" s="669"/>
      <c r="J266" s="669"/>
      <c r="K266" s="669"/>
      <c r="L266" s="669"/>
      <c r="M266" s="669"/>
      <c r="N266" s="669"/>
    </row>
    <row r="267" spans="5:21" ht="33" customHeight="1">
      <c r="E267" s="685" t="s">
        <v>1478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Bogdanov - DSK AM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2023-07-26T13:01:19Z</dcterms:modified>
  <cp:category/>
  <cp:version/>
  <cp:contentType/>
  <cp:contentStatus/>
</cp:coreProperties>
</file>