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<sst xmlns="http://schemas.openxmlformats.org/spreadsheetml/2006/main" count="3151" uniqueCount="1499">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</sst>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7" xfId="234" applyNumberFormat="1" applyFont="1" applyFill="1" applyBorder="1" applyAlignment="1" applyProtection="1">
      <alignment horizontal="right" vertical="center" wrapText="1"/>
      <protection/>
    </xf>
    <xf numFmtId="3" fontId="14" fillId="0" borderId="37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7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7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7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7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7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7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7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1493</v>
      </c>
    </row>
    <row r="12" spans="2:3" ht="15.75">
      <c r="B12" s="24" t="s">
        <v>238</v>
      </c>
      <c r="C12" s="266" t="s">
        <v>1494</v>
      </c>
    </row>
    <row r="13" spans="2:3" ht="15.75">
      <c r="B13" s="24" t="s">
        <v>239</v>
      </c>
      <c r="C13" s="266" t="s">
        <v>1495</v>
      </c>
    </row>
    <row r="14" spans="2:3" ht="15.75">
      <c r="B14" s="24" t="s">
        <v>240</v>
      </c>
      <c r="C14" s="266" t="s">
        <v>1496</v>
      </c>
    </row>
    <row r="15" spans="2:3" ht="15.75">
      <c r="B15" s="24" t="s">
        <v>241</v>
      </c>
      <c r="C15" s="266" t="s">
        <v>1497</v>
      </c>
    </row>
    <row r="16" spans="2:3" ht="15.75">
      <c r="B16" s="27" t="s">
        <v>242</v>
      </c>
      <c r="C16" s="267" t="s">
        <v>1484</v>
      </c>
    </row>
    <row r="17" spans="2:3" ht="15.75">
      <c r="B17" s="27" t="s">
        <v>243</v>
      </c>
      <c r="C17" s="488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1486</v>
      </c>
    </row>
    <row r="21" spans="2:3" ht="15.75">
      <c r="B21" s="24" t="s">
        <v>238</v>
      </c>
      <c r="C21" s="266" t="s">
        <v>1487</v>
      </c>
    </row>
    <row r="22" spans="2:3" ht="15.75">
      <c r="B22" s="24" t="s">
        <v>239</v>
      </c>
      <c r="C22" s="266" t="s">
        <v>1488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1490</v>
      </c>
    </row>
    <row r="27" spans="2:3" ht="15.75">
      <c r="B27" s="27" t="s">
        <v>249</v>
      </c>
      <c r="C27" s="267" t="s">
        <v>1491</v>
      </c>
    </row>
    <row r="28" spans="2:3" ht="15.75">
      <c r="B28" s="27" t="s">
        <v>242</v>
      </c>
      <c r="C28" s="267" t="s">
        <v>1492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0" t="str">
        <f>CONCATENATE("на ",UPPER(dfName))</f>
        <v>на ДФ ДСК БАЛАНС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31.12.2021 г.</v>
      </c>
      <c r="C4" s="660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3">
        <f>E10/'1-SB'!$C$47</f>
        <v>0</v>
      </c>
    </row>
    <row r="11" spans="1:6" ht="15.75">
      <c r="A11" s="304"/>
      <c r="B11" s="53"/>
      <c r="C11" s="578"/>
      <c r="D11" s="304"/>
      <c r="E11" s="304"/>
      <c r="F11" s="613">
        <f>E11/'1-SB'!$C$47</f>
        <v>0</v>
      </c>
    </row>
    <row r="12" spans="1:6" ht="15.75">
      <c r="A12" s="304"/>
      <c r="B12" s="53"/>
      <c r="C12" s="578"/>
      <c r="D12" s="304"/>
      <c r="E12" s="304"/>
      <c r="F12" s="613">
        <f>E12/'1-SB'!$C$47</f>
        <v>0</v>
      </c>
    </row>
    <row r="13" spans="1:6" ht="15.75">
      <c r="A13" s="304"/>
      <c r="B13" s="53"/>
      <c r="C13" s="578"/>
      <c r="D13" s="304"/>
      <c r="E13" s="304"/>
      <c r="F13" s="613">
        <f>E13/'1-SB'!$C$47</f>
        <v>0</v>
      </c>
    </row>
    <row r="14" spans="1:6" ht="15.75">
      <c r="A14" s="304"/>
      <c r="B14" s="53"/>
      <c r="C14" s="578"/>
      <c r="D14" s="304"/>
      <c r="E14" s="304"/>
      <c r="F14" s="613">
        <f>E14/'1-SB'!$C$47</f>
        <v>0</v>
      </c>
    </row>
    <row r="15" spans="1:6" ht="15.75">
      <c r="A15" s="304"/>
      <c r="B15" s="53"/>
      <c r="C15" s="578"/>
      <c r="D15" s="304"/>
      <c r="E15" s="304"/>
      <c r="F15" s="613">
        <f>E15/'1-SB'!$C$47</f>
        <v>0</v>
      </c>
    </row>
    <row r="16" spans="1:6" ht="15.75">
      <c r="A16" s="304"/>
      <c r="B16" s="53"/>
      <c r="C16" s="578"/>
      <c r="D16" s="304"/>
      <c r="E16" s="304"/>
      <c r="F16" s="613">
        <f>E16/'1-SB'!$C$47</f>
        <v>0</v>
      </c>
    </row>
    <row r="17" spans="1:6" ht="15.75">
      <c r="A17" s="304"/>
      <c r="B17" s="53"/>
      <c r="C17" s="578"/>
      <c r="D17" s="304"/>
      <c r="E17" s="304"/>
      <c r="F17" s="613">
        <f>E17/'1-SB'!$C$47</f>
        <v>0</v>
      </c>
    </row>
    <row r="18" spans="1:6" ht="15.75">
      <c r="A18" s="304"/>
      <c r="B18" s="53"/>
      <c r="C18" s="578"/>
      <c r="D18" s="304"/>
      <c r="E18" s="230"/>
      <c r="F18" s="613">
        <f>E18/'1-SB'!$C$47</f>
        <v>0</v>
      </c>
    </row>
    <row r="19" spans="1:6" ht="15.75">
      <c r="A19" s="304"/>
      <c r="B19" s="53"/>
      <c r="C19" s="578"/>
      <c r="D19" s="304"/>
      <c r="E19" s="230"/>
      <c r="F19" s="613">
        <f>E19/'1-SB'!$C$47</f>
        <v>0</v>
      </c>
    </row>
    <row r="20" spans="1:6" ht="15.75">
      <c r="A20" s="304"/>
      <c r="B20" s="53"/>
      <c r="C20" s="578"/>
      <c r="D20" s="304"/>
      <c r="E20" s="304"/>
      <c r="F20" s="613">
        <f>E20/'1-SB'!$C$47</f>
        <v>0</v>
      </c>
    </row>
    <row r="21" spans="1:6" ht="15.75">
      <c r="A21" s="304"/>
      <c r="B21" s="53"/>
      <c r="C21" s="578"/>
      <c r="D21" s="304"/>
      <c r="E21" s="304"/>
      <c r="F21" s="613">
        <f>E21/'1-SB'!$C$47</f>
        <v>0</v>
      </c>
    </row>
    <row r="22" spans="1:6" ht="15.75">
      <c r="A22" s="304"/>
      <c r="B22" s="53"/>
      <c r="C22" s="578"/>
      <c r="D22" s="304"/>
      <c r="E22" s="304"/>
      <c r="F22" s="613">
        <f>E22/'1-SB'!$C$47</f>
        <v>0</v>
      </c>
    </row>
    <row r="23" spans="1:6" ht="15.75">
      <c r="A23" s="304"/>
      <c r="B23" s="53"/>
      <c r="C23" s="578"/>
      <c r="D23" s="304"/>
      <c r="E23" s="304"/>
      <c r="F23" s="613">
        <f>E23/'1-SB'!$C$47</f>
        <v>0</v>
      </c>
    </row>
    <row r="24" spans="1:6" ht="15.75">
      <c r="A24" s="304"/>
      <c r="B24" s="53"/>
      <c r="C24" s="578"/>
      <c r="D24" s="304"/>
      <c r="E24" s="304"/>
      <c r="F24" s="613">
        <f>E24/'1-SB'!$C$47</f>
        <v>0</v>
      </c>
    </row>
    <row r="25" spans="1:6" ht="15.75">
      <c r="A25" s="304"/>
      <c r="B25" s="53"/>
      <c r="C25" s="578"/>
      <c r="D25" s="304"/>
      <c r="E25" s="304"/>
      <c r="F25" s="613">
        <f>E25/'1-SB'!$C$47</f>
        <v>0</v>
      </c>
    </row>
    <row r="26" spans="1:6" ht="15.75">
      <c r="A26" s="304"/>
      <c r="B26" s="53"/>
      <c r="C26" s="578"/>
      <c r="D26" s="304"/>
      <c r="E26" s="304"/>
      <c r="F26" s="613">
        <f>E26/'1-SB'!$C$47</f>
        <v>0</v>
      </c>
    </row>
    <row r="27" spans="1:6" ht="15.75">
      <c r="A27" s="304"/>
      <c r="B27" s="53"/>
      <c r="C27" s="578"/>
      <c r="D27" s="304"/>
      <c r="E27" s="304"/>
      <c r="F27" s="613">
        <f>E27/'1-SB'!$C$47</f>
        <v>0</v>
      </c>
    </row>
    <row r="28" spans="1:6" ht="15.75">
      <c r="A28" s="304"/>
      <c r="B28" s="53"/>
      <c r="C28" s="578"/>
      <c r="D28" s="304"/>
      <c r="E28" s="304"/>
      <c r="F28" s="613">
        <f>E28/'1-SB'!$C$47</f>
        <v>0</v>
      </c>
    </row>
    <row r="29" spans="1:6" ht="15.75">
      <c r="A29" s="307"/>
      <c r="B29" s="290"/>
      <c r="C29" s="578"/>
      <c r="D29" s="307"/>
      <c r="E29" s="307"/>
      <c r="F29" s="614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A12" sqref="A12:E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.75">
      <c r="A3" s="697" t="str">
        <f>CONCATENATE("на ",UPPER(dfName))</f>
        <v>на ДФ ДСК БАЛАНС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31.12.2021 г.</v>
      </c>
      <c r="B4" s="697"/>
      <c r="C4" s="697"/>
      <c r="D4" s="697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>
        <f>F12+F13</f>
        <v>0</v>
      </c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8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3"/>
      <c r="G2" s="65"/>
      <c r="H2" s="65"/>
      <c r="I2" s="65"/>
      <c r="J2" s="41"/>
      <c r="K2" s="64"/>
      <c r="L2" s="64"/>
    </row>
    <row r="3" spans="1:12" s="60" customFormat="1" ht="15.75">
      <c r="A3" s="660" t="str">
        <f>CONCATENATE("на ",UPPER(dfName))</f>
        <v>на ДФ ДСК БАЛАНС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31.12.2021 г.</v>
      </c>
      <c r="B4" s="698"/>
      <c r="C4" s="69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646"/>
      <c r="B11" s="274"/>
      <c r="C11" s="276"/>
      <c r="D11" s="275"/>
      <c r="E11" s="591"/>
    </row>
    <row r="12" spans="1:5" s="543" customFormat="1" ht="15.75">
      <c r="A12" s="587"/>
      <c r="B12" s="276"/>
      <c r="C12" s="276"/>
      <c r="D12" s="277"/>
      <c r="E12" s="592"/>
    </row>
    <row r="13" spans="1:5" s="543" customFormat="1" ht="15.75">
      <c r="A13" s="587"/>
      <c r="B13" s="276"/>
      <c r="C13" s="276"/>
      <c r="D13" s="277"/>
      <c r="E13" s="592"/>
    </row>
    <row r="14" spans="1:5" s="543" customFormat="1" ht="15.75">
      <c r="A14" s="587"/>
      <c r="B14" s="276"/>
      <c r="C14" s="276"/>
      <c r="D14" s="277"/>
      <c r="E14" s="592"/>
    </row>
    <row r="15" spans="1:5" s="543" customFormat="1" ht="15.75">
      <c r="A15" s="587"/>
      <c r="B15" s="278"/>
      <c r="C15" s="276"/>
      <c r="D15" s="277"/>
      <c r="E15" s="592"/>
    </row>
    <row r="16" spans="1:5" s="543" customFormat="1" ht="15.75">
      <c r="A16" s="587"/>
      <c r="B16" s="278"/>
      <c r="C16" s="276"/>
      <c r="D16" s="279"/>
      <c r="E16" s="593"/>
    </row>
    <row r="17" spans="1:5" s="543" customFormat="1" ht="15.75">
      <c r="A17" s="587"/>
      <c r="B17" s="278"/>
      <c r="C17" s="276"/>
      <c r="D17" s="279"/>
      <c r="E17" s="593"/>
    </row>
    <row r="18" spans="1:5" s="543" customFormat="1" ht="15.75">
      <c r="A18" s="587"/>
      <c r="B18" s="276"/>
      <c r="C18" s="276"/>
      <c r="D18" s="279"/>
      <c r="E18" s="593"/>
    </row>
    <row r="19" spans="1:5" s="543" customFormat="1" ht="15.75">
      <c r="A19" s="587"/>
      <c r="B19" s="276"/>
      <c r="C19" s="276"/>
      <c r="D19" s="279"/>
      <c r="E19" s="593"/>
    </row>
    <row r="20" spans="1:5" s="543" customFormat="1" ht="15.75">
      <c r="A20" s="587"/>
      <c r="B20" s="276"/>
      <c r="C20" s="276"/>
      <c r="D20" s="279"/>
      <c r="E20" s="593"/>
    </row>
    <row r="21" spans="1:5" s="543" customFormat="1" ht="15.75">
      <c r="A21" s="587"/>
      <c r="B21" s="276"/>
      <c r="C21" s="276"/>
      <c r="D21" s="279"/>
      <c r="E21" s="593"/>
    </row>
    <row r="22" spans="1:5" s="543" customFormat="1" ht="15.75">
      <c r="A22" s="587"/>
      <c r="B22" s="278"/>
      <c r="C22" s="276"/>
      <c r="D22" s="279"/>
      <c r="E22" s="593"/>
    </row>
    <row r="23" spans="1:5" s="543" customFormat="1" ht="15.75">
      <c r="A23" s="587"/>
      <c r="B23" s="278"/>
      <c r="C23" s="276"/>
      <c r="D23" s="279"/>
      <c r="E23" s="593"/>
    </row>
    <row r="24" spans="1:5" s="543" customFormat="1" ht="15.75">
      <c r="A24" s="587"/>
      <c r="B24" s="278"/>
      <c r="C24" s="276"/>
      <c r="D24" s="279"/>
      <c r="E24" s="593"/>
    </row>
    <row r="25" spans="1:5" s="543" customFormat="1" ht="15.75">
      <c r="A25" s="587"/>
      <c r="B25" s="276"/>
      <c r="C25" s="276"/>
      <c r="D25" s="279"/>
      <c r="E25" s="593"/>
    </row>
    <row r="26" spans="1:5" s="543" customFormat="1" ht="15.75">
      <c r="A26" s="587"/>
      <c r="B26" s="276"/>
      <c r="C26" s="276"/>
      <c r="D26" s="279"/>
      <c r="E26" s="593"/>
    </row>
    <row r="27" spans="1:5" s="543" customFormat="1" ht="15.75">
      <c r="A27" s="587"/>
      <c r="B27" s="276"/>
      <c r="C27" s="276"/>
      <c r="D27" s="279"/>
      <c r="E27" s="593"/>
    </row>
    <row r="28" spans="1:5" s="543" customFormat="1" ht="15.75">
      <c r="A28" s="587"/>
      <c r="B28" s="276"/>
      <c r="C28" s="276"/>
      <c r="D28" s="279"/>
      <c r="E28" s="593"/>
    </row>
    <row r="29" spans="1:5" s="543" customFormat="1" ht="15.75">
      <c r="A29" s="587"/>
      <c r="B29" s="278"/>
      <c r="C29" s="276"/>
      <c r="D29" s="279"/>
      <c r="E29" s="593"/>
    </row>
    <row r="30" spans="1:5" s="543" customFormat="1" ht="15.75">
      <c r="A30" s="587"/>
      <c r="B30" s="278"/>
      <c r="C30" s="276"/>
      <c r="D30" s="279"/>
      <c r="E30" s="593"/>
    </row>
    <row r="31" spans="1:5" s="543" customFormat="1" ht="15.75">
      <c r="A31" s="587"/>
      <c r="B31" s="278"/>
      <c r="C31" s="276"/>
      <c r="D31" s="279"/>
      <c r="E31" s="593"/>
    </row>
    <row r="32" spans="1:5" s="543" customFormat="1" ht="15.75">
      <c r="A32" s="587"/>
      <c r="B32" s="278"/>
      <c r="C32" s="276"/>
      <c r="D32" s="279"/>
      <c r="E32" s="593"/>
    </row>
    <row r="33" spans="1:5" s="543" customFormat="1" ht="15.75">
      <c r="A33" s="587"/>
      <c r="B33" s="278"/>
      <c r="C33" s="276"/>
      <c r="D33" s="279"/>
      <c r="E33" s="593"/>
    </row>
    <row r="34" spans="1:5" ht="15.75">
      <c r="A34" s="587"/>
      <c r="B34" s="278"/>
      <c r="C34" s="276"/>
      <c r="D34" s="279"/>
      <c r="E34" s="593"/>
    </row>
    <row r="35" spans="1:5" ht="15.75">
      <c r="A35" s="587"/>
      <c r="B35" s="278"/>
      <c r="C35" s="276"/>
      <c r="D35" s="279"/>
      <c r="E35" s="593"/>
    </row>
    <row r="36" spans="1:5" ht="15.75">
      <c r="A36" s="587"/>
      <c r="B36" s="278"/>
      <c r="C36" s="276"/>
      <c r="D36" s="279"/>
      <c r="E36" s="593"/>
    </row>
    <row r="37" spans="1:5" ht="15.75">
      <c r="A37" s="587"/>
      <c r="B37" s="278"/>
      <c r="C37" s="276"/>
      <c r="D37" s="279"/>
      <c r="E37" s="593"/>
    </row>
    <row r="38" spans="1:5" ht="15.75">
      <c r="A38" s="587"/>
      <c r="B38" s="278"/>
      <c r="C38" s="276"/>
      <c r="D38" s="279"/>
      <c r="E38" s="593"/>
    </row>
    <row r="39" spans="1:5" ht="15.75">
      <c r="A39" s="587"/>
      <c r="B39" s="278"/>
      <c r="C39" s="276"/>
      <c r="D39" s="279"/>
      <c r="E39" s="593"/>
    </row>
    <row r="40" spans="1:5" ht="15.75">
      <c r="A40" s="587"/>
      <c r="B40" s="278"/>
      <c r="C40" s="276"/>
      <c r="D40" s="279"/>
      <c r="E40" s="593"/>
    </row>
    <row r="41" spans="1:5" ht="15.75">
      <c r="A41" s="587"/>
      <c r="B41" s="278"/>
      <c r="C41" s="276"/>
      <c r="D41" s="279"/>
      <c r="E41" s="593"/>
    </row>
    <row r="42" spans="1:5" ht="15.75">
      <c r="A42" s="587"/>
      <c r="B42" s="278"/>
      <c r="C42" s="276"/>
      <c r="D42" s="279"/>
      <c r="E42" s="593"/>
    </row>
    <row r="43" spans="1:5" ht="15.75">
      <c r="A43" s="587"/>
      <c r="B43" s="278"/>
      <c r="C43" s="276"/>
      <c r="D43" s="279"/>
      <c r="E43" s="593"/>
    </row>
    <row r="44" spans="1:5" ht="15.75">
      <c r="A44" s="587"/>
      <c r="B44" s="278"/>
      <c r="C44" s="276"/>
      <c r="D44" s="279"/>
      <c r="E44" s="593"/>
    </row>
    <row r="45" spans="1:5" ht="15.75">
      <c r="A45" s="587"/>
      <c r="B45" s="278"/>
      <c r="C45" s="276"/>
      <c r="D45" s="279"/>
      <c r="E45" s="593"/>
    </row>
    <row r="46" spans="1:5" ht="15.75">
      <c r="A46" s="587"/>
      <c r="B46" s="278"/>
      <c r="C46" s="276"/>
      <c r="D46" s="279"/>
      <c r="E46" s="593"/>
    </row>
    <row r="47" spans="1:5" ht="15.75">
      <c r="A47" s="587"/>
      <c r="B47" s="278"/>
      <c r="C47" s="276"/>
      <c r="D47" s="279"/>
      <c r="E47" s="593"/>
    </row>
    <row r="48" spans="1:5" ht="15.75">
      <c r="A48" s="587"/>
      <c r="B48" s="278"/>
      <c r="C48" s="276"/>
      <c r="D48" s="279"/>
      <c r="E48" s="593"/>
    </row>
    <row r="49" spans="1:5" ht="15.75">
      <c r="A49" s="587"/>
      <c r="B49" s="278"/>
      <c r="C49" s="276"/>
      <c r="D49" s="279"/>
      <c r="E49" s="593"/>
    </row>
    <row r="50" spans="1:5" ht="15.75">
      <c r="A50" s="587"/>
      <c r="B50" s="278"/>
      <c r="C50" s="276"/>
      <c r="D50" s="279"/>
      <c r="E50" s="593"/>
    </row>
    <row r="51" spans="1:5" ht="15.75">
      <c r="A51" s="587"/>
      <c r="B51" s="278"/>
      <c r="C51" s="276"/>
      <c r="D51" s="279"/>
      <c r="E51" s="593"/>
    </row>
    <row r="52" spans="1:5" ht="15.75">
      <c r="A52" s="587"/>
      <c r="B52" s="278"/>
      <c r="C52" s="276"/>
      <c r="D52" s="279"/>
      <c r="E52" s="593"/>
    </row>
    <row r="53" spans="1:5" ht="15.75">
      <c r="A53" s="587"/>
      <c r="B53" s="278"/>
      <c r="C53" s="276"/>
      <c r="D53" s="279"/>
      <c r="E53" s="593"/>
    </row>
    <row r="54" spans="1:5" ht="15.75">
      <c r="A54" s="587"/>
      <c r="B54" s="278"/>
      <c r="C54" s="276"/>
      <c r="D54" s="279"/>
      <c r="E54" s="593"/>
    </row>
    <row r="55" spans="1:5" ht="15.75">
      <c r="A55" s="587"/>
      <c r="B55" s="278"/>
      <c r="C55" s="276"/>
      <c r="D55" s="279"/>
      <c r="E55" s="593"/>
    </row>
    <row r="56" spans="1:5" ht="15.75">
      <c r="A56" s="587"/>
      <c r="B56" s="278"/>
      <c r="C56" s="276"/>
      <c r="D56" s="279"/>
      <c r="E56" s="593"/>
    </row>
    <row r="57" spans="1:5" ht="15.75">
      <c r="A57" s="587"/>
      <c r="B57" s="278"/>
      <c r="C57" s="276"/>
      <c r="D57" s="279"/>
      <c r="E57" s="593"/>
    </row>
    <row r="58" spans="1:5" ht="15.75">
      <c r="A58" s="587"/>
      <c r="B58" s="278"/>
      <c r="C58" s="276"/>
      <c r="D58" s="279"/>
      <c r="E58" s="593"/>
    </row>
    <row r="59" spans="1:5" ht="15.75">
      <c r="A59" s="587"/>
      <c r="B59" s="278"/>
      <c r="C59" s="276"/>
      <c r="D59" s="279"/>
      <c r="E59" s="593"/>
    </row>
    <row r="60" spans="1:5" ht="15.75">
      <c r="A60" s="587"/>
      <c r="B60" s="278"/>
      <c r="C60" s="276"/>
      <c r="D60" s="279"/>
      <c r="E60" s="59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661"/>
      <c r="E4" s="661"/>
      <c r="F4" s="661"/>
      <c r="G4" s="661"/>
      <c r="H4" s="661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4"/>
      <c r="F11" s="594"/>
      <c r="G11" s="594"/>
      <c r="H11" s="594"/>
    </row>
    <row r="12" spans="1:8" ht="15.75">
      <c r="A12" s="586"/>
      <c r="B12" s="583"/>
      <c r="C12" s="583"/>
      <c r="D12" s="583"/>
      <c r="E12" s="594"/>
      <c r="F12" s="594"/>
      <c r="G12" s="594"/>
      <c r="H12" s="594"/>
    </row>
    <row r="13" spans="1:8" ht="15.75">
      <c r="A13" s="586"/>
      <c r="B13" s="583"/>
      <c r="C13" s="583"/>
      <c r="D13" s="583"/>
      <c r="E13" s="594"/>
      <c r="F13" s="594"/>
      <c r="G13" s="594"/>
      <c r="H13" s="594"/>
    </row>
    <row r="14" spans="1:8" ht="15.75">
      <c r="A14" s="586"/>
      <c r="B14" s="583"/>
      <c r="C14" s="583"/>
      <c r="D14" s="583"/>
      <c r="E14" s="594"/>
      <c r="F14" s="594"/>
      <c r="G14" s="594"/>
      <c r="H14" s="594"/>
    </row>
    <row r="15" spans="1:8" ht="15.75">
      <c r="A15" s="586"/>
      <c r="B15" s="583"/>
      <c r="C15" s="583"/>
      <c r="D15" s="583"/>
      <c r="E15" s="594"/>
      <c r="F15" s="594"/>
      <c r="G15" s="594"/>
      <c r="H15" s="594"/>
    </row>
    <row r="16" spans="1:8" ht="15.75">
      <c r="A16" s="586"/>
      <c r="B16" s="583"/>
      <c r="C16" s="583"/>
      <c r="D16" s="583"/>
      <c r="E16" s="594"/>
      <c r="F16" s="594"/>
      <c r="G16" s="594"/>
      <c r="H16" s="594"/>
    </row>
    <row r="17" spans="1:8" ht="15.75">
      <c r="A17" s="586"/>
      <c r="B17" s="583"/>
      <c r="C17" s="583"/>
      <c r="D17" s="583"/>
      <c r="E17" s="594"/>
      <c r="F17" s="594"/>
      <c r="G17" s="594"/>
      <c r="H17" s="594"/>
    </row>
    <row r="18" spans="1:8" ht="15.75">
      <c r="A18" s="586"/>
      <c r="B18" s="583"/>
      <c r="C18" s="583"/>
      <c r="D18" s="583"/>
      <c r="E18" s="594"/>
      <c r="F18" s="594"/>
      <c r="G18" s="594"/>
      <c r="H18" s="594"/>
    </row>
    <row r="19" spans="1:8" ht="15.75">
      <c r="A19" s="586"/>
      <c r="B19" s="583"/>
      <c r="C19" s="583"/>
      <c r="D19" s="583"/>
      <c r="E19" s="594"/>
      <c r="F19" s="594"/>
      <c r="G19" s="594"/>
      <c r="H19" s="594"/>
    </row>
    <row r="20" spans="1:8" ht="15.75">
      <c r="A20" s="586"/>
      <c r="B20" s="583"/>
      <c r="C20" s="583"/>
      <c r="D20" s="583"/>
      <c r="E20" s="594"/>
      <c r="F20" s="594"/>
      <c r="G20" s="594"/>
      <c r="H20" s="594"/>
    </row>
    <row r="21" spans="1:8" ht="15.75">
      <c r="A21" s="586"/>
      <c r="B21" s="583"/>
      <c r="C21" s="583"/>
      <c r="D21" s="583"/>
      <c r="E21" s="594"/>
      <c r="F21" s="594"/>
      <c r="G21" s="594"/>
      <c r="H21" s="594"/>
    </row>
    <row r="22" spans="1:8" ht="15.75">
      <c r="A22" s="586"/>
      <c r="B22" s="583"/>
      <c r="C22" s="583"/>
      <c r="D22" s="583"/>
      <c r="E22" s="594"/>
      <c r="F22" s="594"/>
      <c r="G22" s="594"/>
      <c r="H22" s="594"/>
    </row>
    <row r="23" spans="1:8" ht="15.75">
      <c r="A23" s="586"/>
      <c r="B23" s="583"/>
      <c r="C23" s="583"/>
      <c r="D23" s="583"/>
      <c r="E23" s="594"/>
      <c r="F23" s="594"/>
      <c r="G23" s="594"/>
      <c r="H23" s="594"/>
    </row>
    <row r="24" spans="1:8" ht="15.75">
      <c r="A24" s="586"/>
      <c r="B24" s="583"/>
      <c r="C24" s="583"/>
      <c r="D24" s="583"/>
      <c r="E24" s="594"/>
      <c r="F24" s="594"/>
      <c r="G24" s="594"/>
      <c r="H24" s="594"/>
    </row>
    <row r="25" spans="1:8" ht="15.75">
      <c r="A25" s="586"/>
      <c r="B25" s="583"/>
      <c r="C25" s="583"/>
      <c r="D25" s="583"/>
      <c r="E25" s="594"/>
      <c r="F25" s="594"/>
      <c r="G25" s="594"/>
      <c r="H25" s="594"/>
    </row>
    <row r="26" spans="1:8" ht="15.75">
      <c r="A26" s="586"/>
      <c r="B26" s="583"/>
      <c r="C26" s="583"/>
      <c r="D26" s="583"/>
      <c r="E26" s="594"/>
      <c r="F26" s="594"/>
      <c r="G26" s="594"/>
      <c r="H26" s="594"/>
    </row>
    <row r="27" spans="1:8" ht="15.75">
      <c r="A27" s="586"/>
      <c r="B27" s="583"/>
      <c r="C27" s="583"/>
      <c r="D27" s="583"/>
      <c r="E27" s="594"/>
      <c r="F27" s="594"/>
      <c r="G27" s="594"/>
      <c r="H27" s="594"/>
    </row>
    <row r="28" spans="1:8" ht="15.75">
      <c r="A28" s="586"/>
      <c r="B28" s="583"/>
      <c r="C28" s="583"/>
      <c r="D28" s="583"/>
      <c r="E28" s="594"/>
      <c r="F28" s="594"/>
      <c r="G28" s="594"/>
      <c r="H28" s="594"/>
    </row>
    <row r="29" spans="1:8" ht="15.75">
      <c r="A29" s="586"/>
      <c r="B29" s="583"/>
      <c r="C29" s="583"/>
      <c r="D29" s="583"/>
      <c r="E29" s="594"/>
      <c r="F29" s="594"/>
      <c r="G29" s="594"/>
      <c r="H29" s="594"/>
    </row>
    <row r="30" spans="1:8" ht="15.75">
      <c r="A30" s="586"/>
      <c r="B30" s="583"/>
      <c r="C30" s="583"/>
      <c r="D30" s="583"/>
      <c r="E30" s="594"/>
      <c r="F30" s="594"/>
      <c r="G30" s="594"/>
      <c r="H30" s="594"/>
    </row>
    <row r="31" spans="1:8" ht="15.75">
      <c r="A31" s="586"/>
      <c r="B31" s="583"/>
      <c r="C31" s="583"/>
      <c r="D31" s="583"/>
      <c r="E31" s="594"/>
      <c r="F31" s="594"/>
      <c r="G31" s="594"/>
      <c r="H31" s="594"/>
    </row>
    <row r="32" spans="1:8" ht="15.75">
      <c r="A32" s="586"/>
      <c r="B32" s="583"/>
      <c r="C32" s="583"/>
      <c r="D32" s="583"/>
      <c r="E32" s="594"/>
      <c r="F32" s="594"/>
      <c r="G32" s="594"/>
      <c r="H32" s="594"/>
    </row>
    <row r="33" spans="1:8" ht="15.75">
      <c r="A33" s="586"/>
      <c r="B33" s="583"/>
      <c r="C33" s="583"/>
      <c r="D33" s="583"/>
      <c r="E33" s="594"/>
      <c r="F33" s="594"/>
      <c r="G33" s="594"/>
      <c r="H33" s="59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K53" sqref="K53:L53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БАЛАНС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13530039</v>
      </c>
      <c r="E11" s="346">
        <f>'1-SB'!D47</f>
        <v>10780997</v>
      </c>
      <c r="F11" s="344"/>
    </row>
    <row r="12" spans="2:6" ht="15.75">
      <c r="B12" s="340"/>
      <c r="C12" s="340" t="s">
        <v>1353</v>
      </c>
      <c r="D12" s="345">
        <f>'1-SB'!G47</f>
        <v>13530039</v>
      </c>
      <c r="E12" s="346">
        <f>'1-SB'!H47</f>
        <v>10780997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3476424</v>
      </c>
      <c r="E19" s="345">
        <f>'1-SB'!C25</f>
        <v>3476424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2026424</v>
      </c>
      <c r="E20" s="355">
        <f>'1-SB'!C22</f>
        <v>2026424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10167513</v>
      </c>
      <c r="E26" s="359">
        <f>'1-SB'!G11</f>
        <v>10167513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3960183</v>
      </c>
      <c r="E27" s="359">
        <f>'1-SB'!G16</f>
        <v>3960183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17576801</v>
      </c>
      <c r="E28" s="359">
        <f>'1-SB'!G19+'1-SB'!G21</f>
        <v>17576801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-18209026</v>
      </c>
      <c r="E29" s="359">
        <f>'1-SB'!G20+'1-SB'!G22</f>
        <v>-18209026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13495471</v>
      </c>
      <c r="E30" s="361">
        <f>'1-SB'!G24</f>
        <v>13495471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296049</v>
      </c>
      <c r="F41" s="362">
        <f>D41-E41</f>
        <v>-296049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5887</v>
      </c>
      <c r="E44" s="355">
        <f>'1-SB'!G40</f>
        <v>34568</v>
      </c>
      <c r="F44" s="362">
        <f>D44-E44</f>
        <v>-28681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9757566</v>
      </c>
      <c r="F47" s="362">
        <f>D47-E47</f>
        <v>-9757566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1450000</v>
      </c>
      <c r="F50" s="362">
        <f>D50-E50</f>
        <v>-1450000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БАЛАНС</v>
      </c>
      <c r="B3" s="385" t="str">
        <f aca="true" t="shared" si="1" ref="B3:B34">dfRG</f>
        <v>РГ-05-1209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БАЛАНС</v>
      </c>
      <c r="B4" s="385" t="str">
        <f t="shared" si="1"/>
        <v>РГ-05-1209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БАЛАНС</v>
      </c>
      <c r="B5" s="385" t="str">
        <f t="shared" si="1"/>
        <v>РГ-05-1209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БАЛАНС</v>
      </c>
      <c r="B6" s="385" t="str">
        <f t="shared" si="1"/>
        <v>РГ-05-1209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БАЛАНС</v>
      </c>
      <c r="B7" s="385" t="str">
        <f t="shared" si="1"/>
        <v>РГ-05-1209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БАЛАНС</v>
      </c>
      <c r="B8" s="385" t="str">
        <f t="shared" si="1"/>
        <v>РГ-05-1209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БАЛАНС</v>
      </c>
      <c r="B9" s="385" t="str">
        <f t="shared" si="1"/>
        <v>РГ-05-1209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БАЛАНС</v>
      </c>
      <c r="B10" s="385" t="str">
        <f t="shared" si="1"/>
        <v>РГ-05-1209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БАЛАНС</v>
      </c>
      <c r="B11" s="385" t="str">
        <f t="shared" si="1"/>
        <v>РГ-05-1209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БАЛАНС</v>
      </c>
      <c r="B12" s="385" t="str">
        <f t="shared" si="1"/>
        <v>РГ-05-1209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БАЛАНС</v>
      </c>
      <c r="B13" s="385" t="str">
        <f t="shared" si="1"/>
        <v>РГ-05-1209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БАЛАНС</v>
      </c>
      <c r="B14" s="385" t="str">
        <f t="shared" si="1"/>
        <v>РГ-05-1209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БАЛАНС</v>
      </c>
      <c r="B15" s="385" t="str">
        <f t="shared" si="1"/>
        <v>РГ-05-1209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2026424</v>
      </c>
    </row>
    <row r="16" spans="1:7" ht="15.75">
      <c r="A16" s="384" t="str">
        <f t="shared" si="0"/>
        <v>ДФ ДСК БАЛАНС</v>
      </c>
      <c r="B16" s="385" t="str">
        <f t="shared" si="1"/>
        <v>РГ-05-1209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1450000</v>
      </c>
    </row>
    <row r="17" spans="1:7" ht="15.75">
      <c r="A17" s="384" t="str">
        <f t="shared" si="0"/>
        <v>ДФ ДСК БАЛАНС</v>
      </c>
      <c r="B17" s="385" t="str">
        <f t="shared" si="1"/>
        <v>РГ-05-1209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БАЛАНС</v>
      </c>
      <c r="B18" s="385" t="str">
        <f t="shared" si="1"/>
        <v>РГ-05-1209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3476424</v>
      </c>
    </row>
    <row r="19" spans="1:7" ht="15.75">
      <c r="A19" s="384" t="str">
        <f t="shared" si="0"/>
        <v>ДФ ДСК БАЛАНС</v>
      </c>
      <c r="B19" s="385" t="str">
        <f t="shared" si="1"/>
        <v>РГ-05-1209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БАЛАНС</v>
      </c>
      <c r="B20" s="385" t="str">
        <f t="shared" si="1"/>
        <v>РГ-05-1209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9409498</v>
      </c>
    </row>
    <row r="21" spans="1:7" ht="15.75">
      <c r="A21" s="384" t="str">
        <f t="shared" si="0"/>
        <v>ДФ ДСК БАЛАНС</v>
      </c>
      <c r="B21" s="385" t="str">
        <f t="shared" si="1"/>
        <v>РГ-05-1209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5169282</v>
      </c>
    </row>
    <row r="22" spans="1:7" ht="15.75">
      <c r="A22" s="384" t="str">
        <f t="shared" si="0"/>
        <v>ДФ ДСК БАЛАНС</v>
      </c>
      <c r="B22" s="385" t="str">
        <f t="shared" si="1"/>
        <v>РГ-05-1209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БАЛАНС</v>
      </c>
      <c r="B23" s="385" t="str">
        <f t="shared" si="1"/>
        <v>РГ-05-1209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4240216</v>
      </c>
    </row>
    <row r="24" spans="1:7" ht="15.75">
      <c r="A24" s="384" t="str">
        <f t="shared" si="0"/>
        <v>ДФ ДСК БАЛАНС</v>
      </c>
      <c r="B24" s="385" t="str">
        <f t="shared" si="1"/>
        <v>РГ-05-1209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БАЛАНС</v>
      </c>
      <c r="B25" s="385" t="str">
        <f t="shared" si="1"/>
        <v>РГ-05-1209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БАЛАНС</v>
      </c>
      <c r="B26" s="385" t="str">
        <f t="shared" si="1"/>
        <v>РГ-05-1209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348068</v>
      </c>
    </row>
    <row r="27" spans="1:7" ht="15.75">
      <c r="A27" s="384" t="str">
        <f t="shared" si="0"/>
        <v>ДФ ДСК БАЛАНС</v>
      </c>
      <c r="B27" s="385" t="str">
        <f t="shared" si="1"/>
        <v>РГ-05-1209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БАЛАНС</v>
      </c>
      <c r="B28" s="385" t="str">
        <f t="shared" si="1"/>
        <v>РГ-05-1209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БАЛАНС</v>
      </c>
      <c r="B29" s="385" t="str">
        <f t="shared" si="1"/>
        <v>РГ-05-1209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БАЛАНС</v>
      </c>
      <c r="B30" s="385" t="str">
        <f t="shared" si="1"/>
        <v>РГ-05-1209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9757566</v>
      </c>
    </row>
    <row r="31" spans="1:7" ht="15.75">
      <c r="A31" s="384" t="str">
        <f t="shared" si="0"/>
        <v>ДФ ДСК БАЛАНС</v>
      </c>
      <c r="B31" s="385" t="str">
        <f t="shared" si="1"/>
        <v>РГ-05-1209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БАЛАНС</v>
      </c>
      <c r="B32" s="385" t="str">
        <f t="shared" si="1"/>
        <v>РГ-05-1209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57224</v>
      </c>
    </row>
    <row r="33" spans="1:7" ht="15.75">
      <c r="A33" s="384" t="str">
        <f t="shared" si="0"/>
        <v>ДФ ДСК БАЛАНС</v>
      </c>
      <c r="B33" s="385" t="str">
        <f t="shared" si="1"/>
        <v>РГ-05-1209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829</v>
      </c>
    </row>
    <row r="34" spans="1:7" ht="15.75">
      <c r="A34" s="384" t="str">
        <f t="shared" si="0"/>
        <v>ДФ ДСК БАЛАНС</v>
      </c>
      <c r="B34" s="385" t="str">
        <f t="shared" si="1"/>
        <v>РГ-05-1209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БАЛАНС</v>
      </c>
      <c r="B35" s="385" t="str">
        <f aca="true" t="shared" si="4" ref="B35:B58">dfRG</f>
        <v>РГ-05-1209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237996</v>
      </c>
    </row>
    <row r="36" spans="1:7" ht="15.75">
      <c r="A36" s="384" t="str">
        <f t="shared" si="3"/>
        <v>ДФ ДСК БАЛАНС</v>
      </c>
      <c r="B36" s="385" t="str">
        <f t="shared" si="4"/>
        <v>РГ-05-1209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296049</v>
      </c>
    </row>
    <row r="37" spans="1:7" ht="15.75">
      <c r="A37" s="384" t="str">
        <f t="shared" si="3"/>
        <v>ДФ ДСК БАЛАНС</v>
      </c>
      <c r="B37" s="385" t="str">
        <f t="shared" si="4"/>
        <v>РГ-05-1209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БАЛАНС</v>
      </c>
      <c r="B38" s="385" t="str">
        <f t="shared" si="4"/>
        <v>РГ-05-1209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13530039</v>
      </c>
    </row>
    <row r="39" spans="1:7" ht="15.75">
      <c r="A39" s="384" t="str">
        <f t="shared" si="3"/>
        <v>ДФ ДСК БАЛАНС</v>
      </c>
      <c r="B39" s="385" t="str">
        <f t="shared" si="4"/>
        <v>РГ-05-1209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13530039</v>
      </c>
    </row>
    <row r="40" spans="1:7" ht="15.75">
      <c r="A40" s="403" t="str">
        <f t="shared" si="3"/>
        <v>ДФ ДСК БАЛАНС</v>
      </c>
      <c r="B40" s="404" t="str">
        <f t="shared" si="4"/>
        <v>РГ-05-1209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БАЛАНС</v>
      </c>
      <c r="B41" s="404" t="str">
        <f t="shared" si="4"/>
        <v>РГ-05-1209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10167513</v>
      </c>
    </row>
    <row r="42" spans="1:7" ht="15.75">
      <c r="A42" s="403" t="str">
        <f t="shared" si="3"/>
        <v>ДФ ДСК БАЛАНС</v>
      </c>
      <c r="B42" s="404" t="str">
        <f t="shared" si="4"/>
        <v>РГ-05-1209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БАЛАНС</v>
      </c>
      <c r="B43" s="404" t="str">
        <f t="shared" si="4"/>
        <v>РГ-05-1209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3960183</v>
      </c>
    </row>
    <row r="44" spans="1:7" ht="15.75">
      <c r="A44" s="403" t="str">
        <f t="shared" si="3"/>
        <v>ДФ ДСК БАЛАНС</v>
      </c>
      <c r="B44" s="404" t="str">
        <f t="shared" si="4"/>
        <v>РГ-05-1209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БАЛАНС</v>
      </c>
      <c r="B45" s="404" t="str">
        <f t="shared" si="4"/>
        <v>РГ-05-1209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БАЛАНС</v>
      </c>
      <c r="B46" s="404" t="str">
        <f t="shared" si="4"/>
        <v>РГ-05-1209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3960183</v>
      </c>
    </row>
    <row r="47" spans="1:7" ht="15.75">
      <c r="A47" s="403" t="str">
        <f t="shared" si="3"/>
        <v>ДФ ДСК БАЛАНС</v>
      </c>
      <c r="B47" s="404" t="str">
        <f t="shared" si="4"/>
        <v>РГ-05-1209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БАЛАНС</v>
      </c>
      <c r="B48" s="404" t="str">
        <f t="shared" si="4"/>
        <v>РГ-05-1209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-2301879</v>
      </c>
    </row>
    <row r="49" spans="1:7" ht="15.75">
      <c r="A49" s="403" t="str">
        <f t="shared" si="3"/>
        <v>ДФ ДСК БАЛАНС</v>
      </c>
      <c r="B49" s="404" t="str">
        <f t="shared" si="4"/>
        <v>РГ-05-1209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15907147</v>
      </c>
    </row>
    <row r="50" spans="1:7" ht="15.75">
      <c r="A50" s="403" t="str">
        <f t="shared" si="3"/>
        <v>ДФ ДСК БАЛАНС</v>
      </c>
      <c r="B50" s="404" t="str">
        <f t="shared" si="4"/>
        <v>РГ-05-1209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-18209026</v>
      </c>
    </row>
    <row r="51" spans="1:7" ht="15.75">
      <c r="A51" s="403" t="str">
        <f t="shared" si="3"/>
        <v>ДФ ДСК БАЛАНС</v>
      </c>
      <c r="B51" s="404" t="str">
        <f t="shared" si="4"/>
        <v>РГ-05-1209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1669654</v>
      </c>
    </row>
    <row r="52" spans="1:7" ht="15.75">
      <c r="A52" s="403" t="str">
        <f t="shared" si="3"/>
        <v>ДФ ДСК БАЛАНС</v>
      </c>
      <c r="B52" s="404" t="str">
        <f t="shared" si="4"/>
        <v>РГ-05-1209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БАЛАНС</v>
      </c>
      <c r="B53" s="404" t="str">
        <f t="shared" si="4"/>
        <v>РГ-05-1209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-632225</v>
      </c>
    </row>
    <row r="54" spans="1:7" ht="15.75">
      <c r="A54" s="403" t="str">
        <f t="shared" si="3"/>
        <v>ДФ ДСК БАЛАНС</v>
      </c>
      <c r="B54" s="404" t="str">
        <f t="shared" si="4"/>
        <v>РГ-05-1209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13495471</v>
      </c>
    </row>
    <row r="55" spans="1:7" ht="15.75">
      <c r="A55" s="403" t="str">
        <f t="shared" si="3"/>
        <v>ДФ ДСК БАЛАНС</v>
      </c>
      <c r="B55" s="404" t="str">
        <f t="shared" si="4"/>
        <v>РГ-05-1209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БАЛАНС</v>
      </c>
      <c r="B56" s="404" t="str">
        <f t="shared" si="4"/>
        <v>РГ-05-1209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БАЛАНС</v>
      </c>
      <c r="B57" s="404" t="str">
        <f t="shared" si="4"/>
        <v>РГ-05-1209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28681</v>
      </c>
    </row>
    <row r="58" spans="1:7" ht="15.75">
      <c r="A58" s="403" t="str">
        <f t="shared" si="3"/>
        <v>ДФ ДСК БАЛАНС</v>
      </c>
      <c r="B58" s="404" t="str">
        <f t="shared" si="4"/>
        <v>РГ-05-1209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28281</v>
      </c>
    </row>
    <row r="60" spans="1:7" ht="15.75">
      <c r="A60" s="403" t="str">
        <f aca="true" t="shared" si="6" ref="A60:A81">dfName</f>
        <v>ДФ ДСК БАЛАНС</v>
      </c>
      <c r="B60" s="404" t="str">
        <f aca="true" t="shared" si="7" ref="B60:B81">dfRG</f>
        <v>РГ-05-1209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БАЛАНС</v>
      </c>
      <c r="B61" s="404" t="str">
        <f t="shared" si="7"/>
        <v>РГ-05-1209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БАЛАНС</v>
      </c>
      <c r="B62" s="404" t="str">
        <f t="shared" si="7"/>
        <v>РГ-05-1209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БАЛАНС</v>
      </c>
      <c r="B63" s="404" t="str">
        <f t="shared" si="7"/>
        <v>РГ-05-1209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БАЛАНС</v>
      </c>
      <c r="B64" s="404" t="str">
        <f t="shared" si="7"/>
        <v>РГ-05-1209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БАЛАНС</v>
      </c>
      <c r="B65" s="404" t="str">
        <f t="shared" si="7"/>
        <v>РГ-05-1209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БАЛАНС</v>
      </c>
      <c r="B66" s="404" t="str">
        <f t="shared" si="7"/>
        <v>РГ-05-1209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БАЛАНС</v>
      </c>
      <c r="B67" s="404" t="str">
        <f t="shared" si="7"/>
        <v>РГ-05-1209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939</v>
      </c>
    </row>
    <row r="68" spans="1:7" ht="15.75">
      <c r="A68" s="403" t="str">
        <f t="shared" si="6"/>
        <v>ДФ ДСК БАЛАНС</v>
      </c>
      <c r="B68" s="404" t="str">
        <f t="shared" si="7"/>
        <v>РГ-05-1209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4948</v>
      </c>
    </row>
    <row r="69" spans="1:7" ht="15.75">
      <c r="A69" s="403" t="str">
        <f t="shared" si="6"/>
        <v>ДФ ДСК БАЛАНС</v>
      </c>
      <c r="B69" s="404" t="str">
        <f t="shared" si="7"/>
        <v>РГ-05-1209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34568</v>
      </c>
    </row>
    <row r="70" spans="1:7" ht="15.75">
      <c r="A70" s="403" t="str">
        <f t="shared" si="6"/>
        <v>ДФ ДСК БАЛАНС</v>
      </c>
      <c r="B70" s="404" t="str">
        <f t="shared" si="7"/>
        <v>РГ-05-1209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13530039</v>
      </c>
    </row>
    <row r="71" spans="1:7" ht="15.75">
      <c r="A71" s="421" t="str">
        <f t="shared" si="6"/>
        <v>ДФ ДСК БАЛАНС</v>
      </c>
      <c r="B71" s="422" t="str">
        <f t="shared" si="7"/>
        <v>РГ-05-1209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БАЛАНС</v>
      </c>
      <c r="B72" s="422" t="str">
        <f t="shared" si="7"/>
        <v>РГ-05-1209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БАЛАНС</v>
      </c>
      <c r="B73" s="422" t="str">
        <f t="shared" si="7"/>
        <v>РГ-05-1209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1725</v>
      </c>
    </row>
    <row r="74" spans="1:7" ht="31.5">
      <c r="A74" s="421" t="str">
        <f t="shared" si="6"/>
        <v>ДФ ДСК БАЛАНС</v>
      </c>
      <c r="B74" s="422" t="str">
        <f t="shared" si="7"/>
        <v>РГ-05-1209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334</v>
      </c>
    </row>
    <row r="75" spans="1:7" ht="31.5">
      <c r="A75" s="421" t="str">
        <f t="shared" si="6"/>
        <v>ДФ ДСК БАЛАНС</v>
      </c>
      <c r="B75" s="422" t="str">
        <f t="shared" si="7"/>
        <v>РГ-05-1209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6138958</v>
      </c>
    </row>
    <row r="76" spans="1:7" ht="15.75">
      <c r="A76" s="421" t="str">
        <f t="shared" si="6"/>
        <v>ДФ ДСК БАЛАНС</v>
      </c>
      <c r="B76" s="422" t="str">
        <f t="shared" si="7"/>
        <v>РГ-05-1209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224466</v>
      </c>
    </row>
    <row r="77" spans="1:7" ht="15.75">
      <c r="A77" s="421" t="str">
        <f t="shared" si="6"/>
        <v>ДФ ДСК БАЛАНС</v>
      </c>
      <c r="B77" s="422" t="str">
        <f t="shared" si="7"/>
        <v>РГ-05-1209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2845</v>
      </c>
    </row>
    <row r="78" spans="1:7" ht="15.75">
      <c r="A78" s="421" t="str">
        <f t="shared" si="6"/>
        <v>ДФ ДСК БАЛАНС</v>
      </c>
      <c r="B78" s="422" t="str">
        <f t="shared" si="7"/>
        <v>РГ-05-1209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6368328</v>
      </c>
    </row>
    <row r="79" spans="1:7" ht="15.75">
      <c r="A79" s="421" t="str">
        <f t="shared" si="6"/>
        <v>ДФ ДСК БАЛАНС</v>
      </c>
      <c r="B79" s="422" t="str">
        <f t="shared" si="7"/>
        <v>РГ-05-1209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БАЛАНС</v>
      </c>
      <c r="B80" s="422" t="str">
        <f t="shared" si="7"/>
        <v>РГ-05-1209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БАЛАНС</v>
      </c>
      <c r="B81" s="422" t="str">
        <f t="shared" si="7"/>
        <v>РГ-05-1209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320293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БАЛАНС</v>
      </c>
      <c r="B83" s="422" t="str">
        <f aca="true" t="shared" si="10" ref="B83:B109">dfRG</f>
        <v>РГ-05-1209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БАЛАНС</v>
      </c>
      <c r="B84" s="422" t="str">
        <f t="shared" si="10"/>
        <v>РГ-05-1209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БАЛАНС</v>
      </c>
      <c r="B85" s="422" t="str">
        <f t="shared" si="10"/>
        <v>РГ-05-1209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320293</v>
      </c>
    </row>
    <row r="86" spans="1:7" ht="15.75">
      <c r="A86" s="421" t="str">
        <f t="shared" si="9"/>
        <v>ДФ ДСК БАЛАНС</v>
      </c>
      <c r="B86" s="422" t="str">
        <f t="shared" si="10"/>
        <v>РГ-05-1209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6688621</v>
      </c>
    </row>
    <row r="87" spans="1:7" ht="15.75">
      <c r="A87" s="421" t="str">
        <f t="shared" si="9"/>
        <v>ДФ ДСК БАЛАНС</v>
      </c>
      <c r="B87" s="422" t="str">
        <f t="shared" si="10"/>
        <v>РГ-05-1209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1669654</v>
      </c>
    </row>
    <row r="88" spans="1:7" ht="15.75">
      <c r="A88" s="421" t="str">
        <f t="shared" si="9"/>
        <v>ДФ ДСК БАЛАНС</v>
      </c>
      <c r="B88" s="422" t="str">
        <f t="shared" si="10"/>
        <v>РГ-05-1209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БАЛАНС</v>
      </c>
      <c r="B89" s="422" t="str">
        <f t="shared" si="10"/>
        <v>РГ-05-1209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1669654</v>
      </c>
    </row>
    <row r="90" spans="1:7" ht="15.75">
      <c r="A90" s="421" t="str">
        <f t="shared" si="9"/>
        <v>ДФ ДСК БАЛАНС</v>
      </c>
      <c r="B90" s="422" t="str">
        <f t="shared" si="10"/>
        <v>РГ-05-1209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8358275</v>
      </c>
    </row>
    <row r="91" spans="1:7" ht="15.75">
      <c r="A91" s="432" t="str">
        <f t="shared" si="9"/>
        <v>ДФ ДСК БАЛАНС</v>
      </c>
      <c r="B91" s="433" t="str">
        <f t="shared" si="10"/>
        <v>РГ-05-1209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БАЛАНС</v>
      </c>
      <c r="B92" s="433" t="str">
        <f t="shared" si="10"/>
        <v>РГ-05-1209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БАЛАНС</v>
      </c>
      <c r="B93" s="433" t="str">
        <f t="shared" si="10"/>
        <v>РГ-05-1209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147278</v>
      </c>
    </row>
    <row r="94" spans="1:7" ht="31.5">
      <c r="A94" s="432" t="str">
        <f t="shared" si="9"/>
        <v>ДФ ДСК БАЛАНС</v>
      </c>
      <c r="B94" s="433" t="str">
        <f t="shared" si="10"/>
        <v>РГ-05-1209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522</v>
      </c>
    </row>
    <row r="95" spans="1:7" ht="31.5">
      <c r="A95" s="432" t="str">
        <f t="shared" si="9"/>
        <v>ДФ ДСК БАЛАНС</v>
      </c>
      <c r="B95" s="433" t="str">
        <f t="shared" si="10"/>
        <v>РГ-05-1209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7858745</v>
      </c>
    </row>
    <row r="96" spans="1:7" ht="15.75">
      <c r="A96" s="432" t="str">
        <f t="shared" si="9"/>
        <v>ДФ ДСК БАЛАНС</v>
      </c>
      <c r="B96" s="433" t="str">
        <f t="shared" si="10"/>
        <v>РГ-05-1209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221785</v>
      </c>
    </row>
    <row r="97" spans="1:7" ht="15.75">
      <c r="A97" s="432" t="str">
        <f t="shared" si="9"/>
        <v>ДФ ДСК БАЛАНС</v>
      </c>
      <c r="B97" s="433" t="str">
        <f t="shared" si="10"/>
        <v>РГ-05-1209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129945</v>
      </c>
    </row>
    <row r="98" spans="1:7" ht="15.75">
      <c r="A98" s="432" t="str">
        <f t="shared" si="9"/>
        <v>ДФ ДСК БАЛАНС</v>
      </c>
      <c r="B98" s="433" t="str">
        <f t="shared" si="10"/>
        <v>РГ-05-1209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БАЛАНС</v>
      </c>
      <c r="B99" s="433" t="str">
        <f t="shared" si="10"/>
        <v>РГ-05-1209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8358275</v>
      </c>
    </row>
    <row r="100" spans="1:7" ht="15.75">
      <c r="A100" s="432" t="str">
        <f t="shared" si="9"/>
        <v>ДФ ДСК БАЛАНС</v>
      </c>
      <c r="B100" s="433" t="str">
        <f t="shared" si="10"/>
        <v>РГ-05-1209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БАЛАНС</v>
      </c>
      <c r="B101" s="433" t="str">
        <f t="shared" si="10"/>
        <v>РГ-05-1209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БАЛАНС</v>
      </c>
      <c r="B102" s="433" t="str">
        <f t="shared" si="10"/>
        <v>РГ-05-1209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8358275</v>
      </c>
    </row>
    <row r="103" spans="1:7" ht="15.75">
      <c r="A103" s="432" t="str">
        <f t="shared" si="9"/>
        <v>ДФ ДСК БАЛАНС</v>
      </c>
      <c r="B103" s="433" t="str">
        <f t="shared" si="10"/>
        <v>РГ-05-1209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БАЛАНС</v>
      </c>
      <c r="B104" s="433" t="str">
        <f t="shared" si="10"/>
        <v>РГ-05-1209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БАЛАНС</v>
      </c>
      <c r="B105" s="433" t="str">
        <f t="shared" si="10"/>
        <v>РГ-05-1209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БАЛАНС</v>
      </c>
      <c r="B106" s="433" t="str">
        <f t="shared" si="10"/>
        <v>РГ-05-1209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8358275</v>
      </c>
    </row>
    <row r="107" spans="1:7" ht="15.75">
      <c r="A107" s="444" t="str">
        <f t="shared" si="9"/>
        <v>ДФ ДСК БАЛАНС</v>
      </c>
      <c r="B107" s="445" t="str">
        <f t="shared" si="10"/>
        <v>РГ-05-1209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БАЛАНС</v>
      </c>
      <c r="B108" s="445" t="str">
        <f t="shared" si="10"/>
        <v>РГ-05-1209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1069213</v>
      </c>
    </row>
    <row r="109" spans="1:7" ht="31.5">
      <c r="A109" s="444" t="str">
        <f t="shared" si="9"/>
        <v>ДФ ДСК БАЛАНС</v>
      </c>
      <c r="B109" s="445" t="str">
        <f t="shared" si="10"/>
        <v>РГ-05-1209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БАЛАНС</v>
      </c>
      <c r="B110" s="445" t="str">
        <f aca="true" t="shared" si="13" ref="B110:B141">dfRG</f>
        <v>РГ-05-1209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БАЛАНС</v>
      </c>
      <c r="B111" s="445" t="str">
        <f t="shared" si="13"/>
        <v>РГ-05-1209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БАЛАНС</v>
      </c>
      <c r="B112" s="445" t="str">
        <f t="shared" si="13"/>
        <v>РГ-05-1209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БАЛАНС</v>
      </c>
      <c r="B113" s="445" t="str">
        <f t="shared" si="13"/>
        <v>РГ-05-1209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БАЛАНС</v>
      </c>
      <c r="B114" s="445" t="str">
        <f t="shared" si="13"/>
        <v>РГ-05-1209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1069213</v>
      </c>
    </row>
    <row r="115" spans="1:7" ht="15.75">
      <c r="A115" s="444" t="str">
        <f t="shared" si="12"/>
        <v>ДФ ДСК БАЛАНС</v>
      </c>
      <c r="B115" s="445" t="str">
        <f t="shared" si="13"/>
        <v>РГ-05-1209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БАЛАНС</v>
      </c>
      <c r="B116" s="445" t="str">
        <f t="shared" si="13"/>
        <v>РГ-05-1209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250604</v>
      </c>
    </row>
    <row r="117" spans="1:7" ht="31.5">
      <c r="A117" s="444" t="str">
        <f t="shared" si="12"/>
        <v>ДФ ДСК БАЛАНС</v>
      </c>
      <c r="B117" s="445" t="str">
        <f t="shared" si="13"/>
        <v>РГ-05-1209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БАЛАНС</v>
      </c>
      <c r="B118" s="445" t="str">
        <f t="shared" si="13"/>
        <v>РГ-05-1209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150099</v>
      </c>
    </row>
    <row r="119" spans="1:7" ht="15.75">
      <c r="A119" s="444" t="str">
        <f t="shared" si="12"/>
        <v>ДФ ДСК БАЛАНС</v>
      </c>
      <c r="B119" s="445" t="str">
        <f t="shared" si="13"/>
        <v>РГ-05-1209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147268</v>
      </c>
    </row>
    <row r="120" spans="1:7" ht="15.75">
      <c r="A120" s="444" t="str">
        <f t="shared" si="12"/>
        <v>ДФ ДСК БАЛАНС</v>
      </c>
      <c r="B120" s="445" t="str">
        <f t="shared" si="13"/>
        <v>РГ-05-1209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-298112</v>
      </c>
    </row>
    <row r="121" spans="1:7" ht="15.75">
      <c r="A121" s="444" t="str">
        <f t="shared" si="12"/>
        <v>ДФ ДСК БАЛАНС</v>
      </c>
      <c r="B121" s="445" t="str">
        <f t="shared" si="13"/>
        <v>РГ-05-1209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-6472</v>
      </c>
    </row>
    <row r="122" spans="1:7" ht="15.75">
      <c r="A122" s="444" t="str">
        <f t="shared" si="12"/>
        <v>ДФ ДСК БАЛАНС</v>
      </c>
      <c r="B122" s="445" t="str">
        <f t="shared" si="13"/>
        <v>РГ-05-1209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-19411</v>
      </c>
    </row>
    <row r="123" spans="1:7" ht="15.75">
      <c r="A123" s="444" t="str">
        <f t="shared" si="12"/>
        <v>ДФ ДСК БАЛАНС</v>
      </c>
      <c r="B123" s="445" t="str">
        <f t="shared" si="13"/>
        <v>РГ-05-1209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БАЛАНС</v>
      </c>
      <c r="B124" s="445" t="str">
        <f t="shared" si="13"/>
        <v>РГ-05-1209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223976</v>
      </c>
    </row>
    <row r="125" spans="1:7" ht="15.75">
      <c r="A125" s="444" t="str">
        <f t="shared" si="12"/>
        <v>ДФ ДСК БАЛАНС</v>
      </c>
      <c r="B125" s="445" t="str">
        <f t="shared" si="13"/>
        <v>РГ-05-1209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БАЛАНС</v>
      </c>
      <c r="B126" s="445" t="str">
        <f t="shared" si="13"/>
        <v>РГ-05-1209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БАЛАНС</v>
      </c>
      <c r="B127" s="445" t="str">
        <f t="shared" si="13"/>
        <v>РГ-05-1209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БАЛАНС</v>
      </c>
      <c r="B128" s="445" t="str">
        <f t="shared" si="13"/>
        <v>РГ-05-1209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БАЛАНС</v>
      </c>
      <c r="B129" s="445" t="str">
        <f t="shared" si="13"/>
        <v>РГ-05-1209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БАЛАНС</v>
      </c>
      <c r="B130" s="445" t="str">
        <f t="shared" si="13"/>
        <v>РГ-05-1209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-8386</v>
      </c>
    </row>
    <row r="131" spans="1:7" ht="31.5">
      <c r="A131" s="444" t="str">
        <f t="shared" si="12"/>
        <v>ДФ ДСК БАЛАНС</v>
      </c>
      <c r="B131" s="445" t="str">
        <f t="shared" si="13"/>
        <v>РГ-05-1209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-8386</v>
      </c>
    </row>
    <row r="132" spans="1:7" ht="31.5">
      <c r="A132" s="444" t="str">
        <f t="shared" si="12"/>
        <v>ДФ ДСК БАЛАНС</v>
      </c>
      <c r="B132" s="445" t="str">
        <f t="shared" si="13"/>
        <v>РГ-05-1209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1284803</v>
      </c>
    </row>
    <row r="133" spans="1:7" ht="31.5">
      <c r="A133" s="444" t="str">
        <f t="shared" si="12"/>
        <v>ДФ ДСК БАЛАНС</v>
      </c>
      <c r="B133" s="445" t="str">
        <f t="shared" si="13"/>
        <v>РГ-05-1209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2191621</v>
      </c>
    </row>
    <row r="134" spans="1:7" ht="31.5">
      <c r="A134" s="444" t="str">
        <f t="shared" si="12"/>
        <v>ДФ ДСК БАЛАНС</v>
      </c>
      <c r="B134" s="445" t="str">
        <f t="shared" si="13"/>
        <v>РГ-05-1209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3476424</v>
      </c>
    </row>
    <row r="135" spans="1:7" ht="15.75">
      <c r="A135" s="444" t="str">
        <f t="shared" si="12"/>
        <v>ДФ ДСК БАЛАНС</v>
      </c>
      <c r="B135" s="445" t="str">
        <f t="shared" si="13"/>
        <v>РГ-05-1209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2026424</v>
      </c>
    </row>
    <row r="136" spans="1:7" ht="31.5">
      <c r="A136" s="432" t="str">
        <f t="shared" si="12"/>
        <v>ДФ ДСК БАЛАНС</v>
      </c>
      <c r="B136" s="433" t="str">
        <f t="shared" si="13"/>
        <v>РГ-05-1209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11903726</v>
      </c>
    </row>
    <row r="137" spans="1:7" ht="31.5">
      <c r="A137" s="432" t="str">
        <f t="shared" si="12"/>
        <v>ДФ ДСК БАЛАНС</v>
      </c>
      <c r="B137" s="433" t="str">
        <f t="shared" si="13"/>
        <v>РГ-05-1209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10756604</v>
      </c>
    </row>
    <row r="138" spans="1:7" ht="31.5">
      <c r="A138" s="432" t="str">
        <f t="shared" si="12"/>
        <v>ДФ ДСК БАЛАНС</v>
      </c>
      <c r="B138" s="433" t="str">
        <f t="shared" si="13"/>
        <v>РГ-05-1209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БАЛАНС</v>
      </c>
      <c r="B139" s="433" t="str">
        <f t="shared" si="13"/>
        <v>РГ-05-1209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БАЛАНС</v>
      </c>
      <c r="B140" s="433" t="str">
        <f t="shared" si="13"/>
        <v>РГ-05-1209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БАЛАНС</v>
      </c>
      <c r="B141" s="433" t="str">
        <f t="shared" si="13"/>
        <v>РГ-05-1209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10756604</v>
      </c>
    </row>
    <row r="142" spans="1:7" ht="31.5">
      <c r="A142" s="432" t="str">
        <f aca="true" t="shared" si="15" ref="A142:A155">dfName</f>
        <v>ДФ ДСК БАЛАНС</v>
      </c>
      <c r="B142" s="433" t="str">
        <f aca="true" t="shared" si="16" ref="B142:B155">dfRG</f>
        <v>РГ-05-1209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1069213</v>
      </c>
    </row>
    <row r="143" spans="1:7" ht="31.5">
      <c r="A143" s="432" t="str">
        <f t="shared" si="15"/>
        <v>ДФ ДСК БАЛАНС</v>
      </c>
      <c r="B143" s="433" t="str">
        <f t="shared" si="16"/>
        <v>РГ-05-1209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1860597</v>
      </c>
    </row>
    <row r="144" spans="1:7" ht="31.5">
      <c r="A144" s="432" t="str">
        <f t="shared" si="15"/>
        <v>ДФ ДСК БАЛАНС</v>
      </c>
      <c r="B144" s="433" t="str">
        <f t="shared" si="16"/>
        <v>РГ-05-1209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-791384</v>
      </c>
    </row>
    <row r="145" spans="1:7" ht="31.5">
      <c r="A145" s="432" t="str">
        <f t="shared" si="15"/>
        <v>ДФ ДСК БАЛАНС</v>
      </c>
      <c r="B145" s="433" t="str">
        <f t="shared" si="16"/>
        <v>РГ-05-1209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1669654</v>
      </c>
    </row>
    <row r="146" spans="1:7" ht="31.5">
      <c r="A146" s="432" t="str">
        <f t="shared" si="15"/>
        <v>ДФ ДСК БАЛАНС</v>
      </c>
      <c r="B146" s="433" t="str">
        <f t="shared" si="16"/>
        <v>РГ-05-1209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БАЛАНС</v>
      </c>
      <c r="B147" s="433" t="str">
        <f t="shared" si="16"/>
        <v>РГ-05-1209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БАЛАНС</v>
      </c>
      <c r="B148" s="433" t="str">
        <f t="shared" si="16"/>
        <v>РГ-05-1209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БАЛАНС</v>
      </c>
      <c r="B149" s="433" t="str">
        <f t="shared" si="16"/>
        <v>РГ-05-1209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БАЛАНС</v>
      </c>
      <c r="B150" s="433" t="str">
        <f t="shared" si="16"/>
        <v>РГ-05-1209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БАЛАНС</v>
      </c>
      <c r="B151" s="433" t="str">
        <f t="shared" si="16"/>
        <v>РГ-05-1209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БАЛАНС</v>
      </c>
      <c r="B152" s="433" t="str">
        <f t="shared" si="16"/>
        <v>РГ-05-1209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БАЛАНС</v>
      </c>
      <c r="B153" s="433" t="str">
        <f t="shared" si="16"/>
        <v>РГ-05-1209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БАЛАНС</v>
      </c>
      <c r="B154" s="433" t="str">
        <f t="shared" si="16"/>
        <v>РГ-05-1209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БАЛАНС</v>
      </c>
      <c r="B155" s="433" t="str">
        <f t="shared" si="16"/>
        <v>РГ-05-1209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БАЛАНС</v>
      </c>
      <c r="B157" s="433" t="str">
        <f aca="true" t="shared" si="19" ref="B157:B199">dfRG</f>
        <v>РГ-05-1209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13495471</v>
      </c>
    </row>
    <row r="158" spans="1:7" ht="31.5">
      <c r="A158" s="432" t="str">
        <f t="shared" si="18"/>
        <v>ДФ ДСК БАЛАНС</v>
      </c>
      <c r="B158" s="433" t="str">
        <f t="shared" si="19"/>
        <v>РГ-05-1209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БАЛАНС</v>
      </c>
      <c r="B159" s="433" t="str">
        <f t="shared" si="19"/>
        <v>РГ-05-1209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13495471</v>
      </c>
    </row>
    <row r="160" spans="1:7" ht="15.75">
      <c r="A160" s="473" t="str">
        <f t="shared" si="18"/>
        <v>ДФ ДСК БАЛАНС</v>
      </c>
      <c r="B160" s="474" t="str">
        <f t="shared" si="19"/>
        <v>РГ-05-1209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598" t="str">
        <f>'5-DI'!D11</f>
        <v>BGN</v>
      </c>
    </row>
    <row r="161" spans="1:7" ht="15.75">
      <c r="A161" s="473" t="str">
        <f t="shared" si="18"/>
        <v>ДФ ДСК БАЛАНС</v>
      </c>
      <c r="B161" s="474" t="str">
        <f t="shared" si="19"/>
        <v>РГ-05-1209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599">
        <f>'5-DI'!D12</f>
        <v>9342881</v>
      </c>
    </row>
    <row r="162" spans="1:7" ht="15.75">
      <c r="A162" s="473" t="str">
        <f t="shared" si="18"/>
        <v>ДФ ДСК БАЛАНС</v>
      </c>
      <c r="B162" s="474" t="str">
        <f t="shared" si="19"/>
        <v>РГ-05-1209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599">
        <f>'5-DI'!D13</f>
        <v>10167513</v>
      </c>
    </row>
    <row r="163" spans="1:7" ht="15.75">
      <c r="A163" s="473" t="str">
        <f t="shared" si="18"/>
        <v>ДФ ДСК БАЛАНС</v>
      </c>
      <c r="B163" s="474" t="str">
        <f t="shared" si="19"/>
        <v>РГ-05-1209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599">
        <f>'5-DI'!D14</f>
        <v>1441300</v>
      </c>
    </row>
    <row r="164" spans="1:7" ht="31.5">
      <c r="A164" s="473" t="str">
        <f t="shared" si="18"/>
        <v>ДФ ДСК БАЛАНС</v>
      </c>
      <c r="B164" s="474" t="str">
        <f t="shared" si="19"/>
        <v>РГ-05-1209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0">
        <f>'5-DI'!D15</f>
        <v>1860597</v>
      </c>
    </row>
    <row r="165" spans="1:7" ht="15.75">
      <c r="A165" s="473" t="str">
        <f t="shared" si="18"/>
        <v>ДФ ДСК БАЛАНС</v>
      </c>
      <c r="B165" s="474" t="str">
        <f t="shared" si="19"/>
        <v>РГ-05-1209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599">
        <f>'5-DI'!D16</f>
        <v>616667</v>
      </c>
    </row>
    <row r="166" spans="1:7" ht="31.5">
      <c r="A166" s="473" t="str">
        <f t="shared" si="18"/>
        <v>ДФ ДСК БАЛАНС</v>
      </c>
      <c r="B166" s="474" t="str">
        <f t="shared" si="19"/>
        <v>РГ-05-1209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0">
        <f>'5-DI'!D17</f>
        <v>791384</v>
      </c>
    </row>
    <row r="167" spans="1:7" ht="31.5">
      <c r="A167" s="473" t="str">
        <f t="shared" si="18"/>
        <v>ДФ ДСК БАЛАНС</v>
      </c>
      <c r="B167" s="474" t="str">
        <f t="shared" si="19"/>
        <v>РГ-05-1209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599">
        <f>'5-DI'!D18</f>
        <v>1.15132</v>
      </c>
    </row>
    <row r="168" spans="1:7" ht="31.5">
      <c r="A168" s="473" t="str">
        <f t="shared" si="18"/>
        <v>ДФ ДСК БАЛАНС</v>
      </c>
      <c r="B168" s="474" t="str">
        <f t="shared" si="19"/>
        <v>РГ-05-1209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599">
        <f>'5-DI'!D19</f>
        <v>1.32731</v>
      </c>
    </row>
    <row r="169" spans="1:7" ht="15.75">
      <c r="A169" s="473" t="str">
        <f t="shared" si="18"/>
        <v>ДФ ДСК БАЛАНС</v>
      </c>
      <c r="B169" s="474" t="str">
        <f t="shared" si="19"/>
        <v>РГ-05-1209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1">
        <f>'5-DI'!D21</f>
        <v>303724</v>
      </c>
    </row>
    <row r="170" spans="1:7" ht="15.75">
      <c r="A170" s="473" t="str">
        <f t="shared" si="18"/>
        <v>ДФ ДСК БАЛАНС</v>
      </c>
      <c r="B170" s="474" t="str">
        <f t="shared" si="19"/>
        <v>РГ-05-1209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1">
        <f>'5-DI'!D22</f>
        <v>6472</v>
      </c>
    </row>
    <row r="171" spans="1:7" ht="15.75">
      <c r="A171" s="473" t="str">
        <f t="shared" si="18"/>
        <v>ДФ ДСК БАЛАНС</v>
      </c>
      <c r="B171" s="474" t="str">
        <f t="shared" si="19"/>
        <v>РГ-05-1209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1">
        <f>'5-DI'!D23</f>
        <v>1712</v>
      </c>
    </row>
    <row r="172" spans="1:7" ht="15.75">
      <c r="A172" s="473" t="str">
        <f t="shared" si="18"/>
        <v>ДФ ДСК БАЛАНС</v>
      </c>
      <c r="B172" s="474" t="str">
        <f t="shared" si="19"/>
        <v>РГ-05-1209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2">
        <f>'5-DI'!D24</f>
        <v>0.15285932668589108</v>
      </c>
    </row>
    <row r="173" spans="1:7" ht="15.75">
      <c r="A173" s="473" t="str">
        <f t="shared" si="18"/>
        <v>ДФ ДСК БАЛАНС</v>
      </c>
      <c r="B173" s="474" t="str">
        <f t="shared" si="19"/>
        <v>РГ-05-1209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2">
        <f>'5-DI'!D25</f>
        <v>0.01775040989277965</v>
      </c>
    </row>
    <row r="174" spans="1:7" ht="15.75">
      <c r="A174" s="473" t="str">
        <f t="shared" si="18"/>
        <v>ДФ ДСК БАЛАНС</v>
      </c>
      <c r="B174" s="474" t="str">
        <f t="shared" si="19"/>
        <v>РГ-05-1209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2">
        <f>'5-DI'!D26</f>
        <v>0.15285932668589108</v>
      </c>
    </row>
    <row r="175" spans="1:7" ht="15.75">
      <c r="A175" s="473" t="str">
        <f t="shared" si="18"/>
        <v>ДФ ДСК БАЛАНС</v>
      </c>
      <c r="B175" s="474" t="str">
        <f t="shared" si="19"/>
        <v>РГ-05-1209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2">
        <f>'5-DI'!D27</f>
        <v>0.0428398329664677</v>
      </c>
    </row>
    <row r="176" spans="1:7" ht="31.5">
      <c r="A176" s="444" t="str">
        <f t="shared" si="18"/>
        <v>ДФ ДСК БАЛАНС</v>
      </c>
      <c r="B176" s="445" t="str">
        <f t="shared" si="19"/>
        <v>РГ-05-1209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БАЛАНС</v>
      </c>
      <c r="B177" s="445" t="str">
        <f t="shared" si="19"/>
        <v>РГ-05-1209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БАЛАНС</v>
      </c>
      <c r="B178" s="445" t="str">
        <f t="shared" si="19"/>
        <v>РГ-05-1209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БАЛАНС</v>
      </c>
      <c r="B179" s="445" t="str">
        <f t="shared" si="19"/>
        <v>РГ-05-1209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БАЛАНС</v>
      </c>
      <c r="B180" s="445" t="str">
        <f t="shared" si="19"/>
        <v>РГ-05-1209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БАЛАНС</v>
      </c>
      <c r="B181" s="445" t="str">
        <f t="shared" si="19"/>
        <v>РГ-05-1209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БАЛАНС</v>
      </c>
      <c r="B182" s="445" t="str">
        <f t="shared" si="19"/>
        <v>РГ-05-1209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БАЛАНС</v>
      </c>
      <c r="B183" s="465" t="str">
        <f t="shared" si="19"/>
        <v>РГ-05-1209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БАЛАНС</v>
      </c>
      <c r="B184" s="465" t="str">
        <f t="shared" si="19"/>
        <v>РГ-05-1209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БАЛАНС</v>
      </c>
      <c r="B185" s="465" t="str">
        <f t="shared" si="19"/>
        <v>РГ-05-1209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БАЛАНС</v>
      </c>
      <c r="B186" s="465" t="str">
        <f t="shared" si="19"/>
        <v>РГ-05-1209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БАЛАНС</v>
      </c>
      <c r="B187" s="465" t="str">
        <f t="shared" si="19"/>
        <v>РГ-05-1209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БАЛАНС</v>
      </c>
      <c r="B188" s="465" t="str">
        <f t="shared" si="19"/>
        <v>РГ-05-1209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БАЛАНС</v>
      </c>
      <c r="B189" s="465" t="str">
        <f t="shared" si="19"/>
        <v>РГ-05-1209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БАЛАНС</v>
      </c>
      <c r="B190" s="465" t="str">
        <f t="shared" si="19"/>
        <v>РГ-05-1209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БАЛАНС</v>
      </c>
      <c r="B191" s="465" t="str">
        <f t="shared" si="19"/>
        <v>РГ-05-1209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БАЛАНС</v>
      </c>
      <c r="B192" s="465" t="str">
        <f t="shared" si="19"/>
        <v>РГ-05-1209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БАЛАНС</v>
      </c>
      <c r="B193" s="465" t="str">
        <f t="shared" si="19"/>
        <v>РГ-05-1209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БАЛАНС</v>
      </c>
      <c r="B194" s="465" t="str">
        <f t="shared" si="19"/>
        <v>РГ-05-1209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БАЛАНС</v>
      </c>
      <c r="B195" s="465" t="str">
        <f t="shared" si="19"/>
        <v>РГ-05-1209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БАЛАНС</v>
      </c>
      <c r="B196" s="465" t="str">
        <f t="shared" si="19"/>
        <v>РГ-05-1209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БАЛАНС</v>
      </c>
      <c r="B197" s="474" t="str">
        <f t="shared" si="19"/>
        <v>РГ-05-1209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БАЛАНС</v>
      </c>
      <c r="B198" s="474" t="str">
        <f t="shared" si="19"/>
        <v>РГ-05-1209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БАЛАНС</v>
      </c>
      <c r="B199" s="474" t="str">
        <f t="shared" si="19"/>
        <v>РГ-05-1209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БАЛАНС</v>
      </c>
      <c r="B200" s="474" t="str">
        <f aca="true" t="shared" si="22" ref="B200:B212">dfRG</f>
        <v>РГ-05-1209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БАЛАНС</v>
      </c>
      <c r="B201" s="474" t="str">
        <f t="shared" si="22"/>
        <v>РГ-05-1209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БАЛАНС</v>
      </c>
      <c r="B202" s="474" t="str">
        <f t="shared" si="22"/>
        <v>РГ-05-1209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БАЛАНС</v>
      </c>
      <c r="B203" s="474" t="str">
        <f t="shared" si="22"/>
        <v>РГ-05-1209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БАЛАНС</v>
      </c>
      <c r="B204" s="474" t="str">
        <f t="shared" si="22"/>
        <v>РГ-05-1209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БАЛАНС</v>
      </c>
      <c r="B205" s="474" t="str">
        <f t="shared" si="22"/>
        <v>РГ-05-1209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БАЛАНС</v>
      </c>
      <c r="B206" s="474" t="str">
        <f t="shared" si="22"/>
        <v>РГ-05-1209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БАЛАНС</v>
      </c>
      <c r="B207" s="474" t="str">
        <f t="shared" si="22"/>
        <v>РГ-05-1209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БАЛАНС</v>
      </c>
      <c r="B208" s="474" t="str">
        <f t="shared" si="22"/>
        <v>РГ-05-1209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БАЛАНС</v>
      </c>
      <c r="B209" s="474" t="str">
        <f t="shared" si="22"/>
        <v>РГ-05-1209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939</v>
      </c>
    </row>
    <row r="210" spans="1:7" ht="15.75">
      <c r="A210" s="473" t="str">
        <f t="shared" si="21"/>
        <v>ДФ ДСК БАЛАНС</v>
      </c>
      <c r="B210" s="474" t="str">
        <f t="shared" si="22"/>
        <v>РГ-05-1209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4948</v>
      </c>
    </row>
    <row r="211" spans="1:7" ht="15.75">
      <c r="A211" s="473" t="str">
        <f t="shared" si="21"/>
        <v>ДФ ДСК БАЛАНС</v>
      </c>
      <c r="B211" s="474" t="str">
        <f t="shared" si="22"/>
        <v>РГ-05-1209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БАЛАНС</v>
      </c>
      <c r="B212" s="483" t="str">
        <f t="shared" si="22"/>
        <v>РГ-05-1209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5887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13" sqref="G1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10167513</v>
      </c>
      <c r="H11" s="250">
        <v>9342881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3960183</v>
      </c>
      <c r="H13" s="230">
        <v>3715602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3960183</v>
      </c>
      <c r="H16" s="251">
        <f>SUM(H13:H15)</f>
        <v>3715602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-2301879</v>
      </c>
      <c r="H18" s="243">
        <f>SUM(H19:H20)</f>
        <v>-1640895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15907147</v>
      </c>
      <c r="H19" s="230">
        <v>15907147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-18209026</v>
      </c>
      <c r="H20" s="230">
        <v>-17548042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1669654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2026424</v>
      </c>
      <c r="D22" s="230">
        <v>2191621</v>
      </c>
      <c r="E22" s="285" t="s">
        <v>990</v>
      </c>
      <c r="F22" s="229" t="s">
        <v>991</v>
      </c>
      <c r="G22" s="230"/>
      <c r="H22" s="230">
        <v>-660984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1450000</v>
      </c>
      <c r="D23" s="230"/>
      <c r="E23" s="126" t="s">
        <v>29</v>
      </c>
      <c r="F23" s="222" t="s">
        <v>205</v>
      </c>
      <c r="G23" s="251">
        <f>G19+G21+G20+G22</f>
        <v>-632225</v>
      </c>
      <c r="H23" s="251">
        <f>H19+H21+H20+H22</f>
        <v>-2301879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13495471</v>
      </c>
      <c r="H24" s="251">
        <f>H11+H16+H23</f>
        <v>10756604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3476424</v>
      </c>
      <c r="D25" s="251">
        <f>SUM(D21:D24)</f>
        <v>2191621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9409498</v>
      </c>
      <c r="D27" s="243">
        <f>SUM(D28:D31)</f>
        <v>7956573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5169282</v>
      </c>
      <c r="D28" s="230">
        <v>4200776</v>
      </c>
      <c r="E28" s="124" t="s">
        <v>125</v>
      </c>
      <c r="F28" s="261" t="s">
        <v>208</v>
      </c>
      <c r="G28" s="243">
        <f>SUM(G29:G31)</f>
        <v>28681</v>
      </c>
      <c r="H28" s="243">
        <f>SUM(H29:H31)</f>
        <v>23069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400</v>
      </c>
    </row>
    <row r="30" spans="1:8" ht="15.75">
      <c r="A30" s="293" t="s">
        <v>100</v>
      </c>
      <c r="B30" s="229" t="s">
        <v>180</v>
      </c>
      <c r="C30" s="257">
        <v>4240216</v>
      </c>
      <c r="D30" s="257">
        <v>3755797</v>
      </c>
      <c r="E30" s="264" t="s">
        <v>94</v>
      </c>
      <c r="F30" s="261" t="s">
        <v>210</v>
      </c>
      <c r="G30" s="257">
        <v>28281</v>
      </c>
      <c r="H30" s="257">
        <v>22669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348068</v>
      </c>
      <c r="D33" s="257">
        <v>270847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9757566</v>
      </c>
      <c r="D37" s="242">
        <f>SUM(D32:D36)+D27</f>
        <v>8227420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939</v>
      </c>
      <c r="H38" s="257">
        <v>301</v>
      </c>
    </row>
    <row r="39" spans="1:8" ht="15.75">
      <c r="A39" s="124" t="s">
        <v>134</v>
      </c>
      <c r="B39" s="261" t="s">
        <v>188</v>
      </c>
      <c r="C39" s="257">
        <v>57224</v>
      </c>
      <c r="D39" s="257">
        <v>63048</v>
      </c>
      <c r="E39" s="125" t="s">
        <v>113</v>
      </c>
      <c r="F39" s="261" t="s">
        <v>219</v>
      </c>
      <c r="G39" s="257">
        <v>4948</v>
      </c>
      <c r="H39" s="257">
        <v>1023</v>
      </c>
    </row>
    <row r="40" spans="1:8" ht="15.75">
      <c r="A40" s="124" t="s">
        <v>93</v>
      </c>
      <c r="B40" s="261" t="s">
        <v>189</v>
      </c>
      <c r="C40" s="257">
        <v>829</v>
      </c>
      <c r="D40" s="257"/>
      <c r="E40" s="128" t="s">
        <v>34</v>
      </c>
      <c r="F40" s="262" t="s">
        <v>220</v>
      </c>
      <c r="G40" s="258">
        <f>SUM(G32:G39)+G28+G27</f>
        <v>34568</v>
      </c>
      <c r="H40" s="258">
        <f>SUM(H32:H39)+H28+H27</f>
        <v>24393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237996</v>
      </c>
      <c r="D42" s="257">
        <v>298908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296049</v>
      </c>
      <c r="D43" s="258">
        <f>SUM(D39:D42)</f>
        <v>361956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13530039</v>
      </c>
      <c r="D45" s="258">
        <f>D25+D37+D43+D44</f>
        <v>10780997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3">
        <f>C18+C45</f>
        <v>13530039</v>
      </c>
      <c r="D47" s="603">
        <f>D18+D45</f>
        <v>10780997</v>
      </c>
      <c r="E47" s="263" t="s">
        <v>35</v>
      </c>
      <c r="F47" s="222" t="s">
        <v>221</v>
      </c>
      <c r="G47" s="604">
        <f>G24+G40</f>
        <v>13530039</v>
      </c>
      <c r="H47" s="604">
        <f>H24+H40</f>
        <v>10780997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0">
      <selection activeCell="G13" sqref="G13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БАЛАНС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1725</v>
      </c>
      <c r="D12" s="244"/>
      <c r="E12" s="135" t="s">
        <v>38</v>
      </c>
      <c r="F12" s="371" t="s">
        <v>811</v>
      </c>
      <c r="G12" s="244">
        <v>147278</v>
      </c>
      <c r="H12" s="244">
        <v>125176</v>
      </c>
      <c r="I12" s="131"/>
    </row>
    <row r="13" spans="1:9" s="123" customFormat="1" ht="31.5">
      <c r="A13" s="135" t="s">
        <v>936</v>
      </c>
      <c r="B13" s="371" t="s">
        <v>795</v>
      </c>
      <c r="C13" s="244">
        <v>334</v>
      </c>
      <c r="D13" s="244">
        <v>10552</v>
      </c>
      <c r="E13" s="135" t="s">
        <v>939</v>
      </c>
      <c r="F13" s="371" t="s">
        <v>812</v>
      </c>
      <c r="G13" s="244">
        <v>522</v>
      </c>
      <c r="H13" s="244">
        <v>15</v>
      </c>
      <c r="I13" s="131"/>
    </row>
    <row r="14" spans="1:9" s="123" customFormat="1" ht="31.5">
      <c r="A14" s="135" t="s">
        <v>937</v>
      </c>
      <c r="B14" s="371" t="s">
        <v>796</v>
      </c>
      <c r="C14" s="244">
        <v>6138958</v>
      </c>
      <c r="D14" s="244">
        <v>6188872</v>
      </c>
      <c r="E14" s="135" t="s">
        <v>940</v>
      </c>
      <c r="F14" s="371" t="s">
        <v>813</v>
      </c>
      <c r="G14" s="244">
        <v>7858745</v>
      </c>
      <c r="H14" s="244">
        <v>5585353</v>
      </c>
      <c r="I14" s="131"/>
    </row>
    <row r="15" spans="1:9" s="123" customFormat="1" ht="31.5">
      <c r="A15" s="135" t="s">
        <v>938</v>
      </c>
      <c r="B15" s="371" t="s">
        <v>797</v>
      </c>
      <c r="C15" s="244">
        <v>224466</v>
      </c>
      <c r="D15" s="244">
        <v>344916</v>
      </c>
      <c r="E15" s="135" t="s">
        <v>941</v>
      </c>
      <c r="F15" s="371" t="s">
        <v>814</v>
      </c>
      <c r="G15" s="244">
        <v>221785</v>
      </c>
      <c r="H15" s="244">
        <v>342686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2845</v>
      </c>
      <c r="D16" s="244">
        <v>594</v>
      </c>
      <c r="E16" s="156" t="s">
        <v>942</v>
      </c>
      <c r="F16" s="371" t="s">
        <v>815</v>
      </c>
      <c r="G16" s="244">
        <v>129945</v>
      </c>
      <c r="H16" s="244">
        <v>104147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6368328</v>
      </c>
      <c r="D18" s="247">
        <f>SUM(D12:D16)</f>
        <v>6544934</v>
      </c>
      <c r="E18" s="137" t="s">
        <v>20</v>
      </c>
      <c r="F18" s="372" t="s">
        <v>817</v>
      </c>
      <c r="G18" s="247">
        <f>SUM(G12:G17)</f>
        <v>8358275</v>
      </c>
      <c r="H18" s="247">
        <f>SUM(H12:H17)</f>
        <v>6157377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320293</v>
      </c>
      <c r="D21" s="244">
        <v>273427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320293</v>
      </c>
      <c r="D25" s="247">
        <f>SUM(D20:D24)</f>
        <v>273427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6688621</v>
      </c>
      <c r="D26" s="247">
        <f>D18+D25</f>
        <v>6818361</v>
      </c>
      <c r="E26" s="249" t="s">
        <v>40</v>
      </c>
      <c r="F26" s="372" t="s">
        <v>819</v>
      </c>
      <c r="G26" s="247">
        <f>G18+G25</f>
        <v>8358275</v>
      </c>
      <c r="H26" s="247">
        <f>H18+H25</f>
        <v>6157377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1669654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660984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1669654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660984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8358275</v>
      </c>
      <c r="D30" s="247">
        <f>D26+D28+D29</f>
        <v>6818361</v>
      </c>
      <c r="E30" s="249" t="s">
        <v>827</v>
      </c>
      <c r="F30" s="372" t="s">
        <v>822</v>
      </c>
      <c r="G30" s="247">
        <f>G26+G29</f>
        <v>8358275</v>
      </c>
      <c r="H30" s="247">
        <f>H26+H29</f>
        <v>6818361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13" sqref="D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БАЛАНС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1860597</v>
      </c>
      <c r="D13" s="522">
        <v>-791384</v>
      </c>
      <c r="E13" s="523">
        <f>SUM(C13:D13)</f>
        <v>1069213</v>
      </c>
      <c r="F13" s="522">
        <v>570965</v>
      </c>
      <c r="G13" s="522">
        <v>-1057103</v>
      </c>
      <c r="H13" s="523">
        <f>SUM(F13:G13)</f>
        <v>-486138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1860597</v>
      </c>
      <c r="D19" s="526">
        <f>SUM(D13:D14,D16:D18)</f>
        <v>-791384</v>
      </c>
      <c r="E19" s="523">
        <f t="shared" si="0"/>
        <v>1069213</v>
      </c>
      <c r="F19" s="526">
        <f>SUM(F13:F14,F16:F18)</f>
        <v>570965</v>
      </c>
      <c r="G19" s="526">
        <f>SUM(G13:G14,G16:G18)</f>
        <v>-1057103</v>
      </c>
      <c r="H19" s="523">
        <f t="shared" si="1"/>
        <v>-486138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1614039</v>
      </c>
      <c r="D21" s="522">
        <v>-1363435</v>
      </c>
      <c r="E21" s="523">
        <f>SUM(C21:D21)</f>
        <v>250604</v>
      </c>
      <c r="F21" s="522">
        <v>1274424</v>
      </c>
      <c r="G21" s="522">
        <v>-2205700</v>
      </c>
      <c r="H21" s="523">
        <f>SUM(F21:G21)</f>
        <v>-931276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155134</v>
      </c>
      <c r="D23" s="522">
        <v>-5035</v>
      </c>
      <c r="E23" s="523">
        <f t="shared" si="2"/>
        <v>150099</v>
      </c>
      <c r="F23" s="522">
        <v>107177</v>
      </c>
      <c r="G23" s="522">
        <v>-1154</v>
      </c>
      <c r="H23" s="523">
        <f t="shared" si="3"/>
        <v>106023</v>
      </c>
    </row>
    <row r="24" spans="1:8" ht="12.75">
      <c r="A24" s="521" t="s">
        <v>961</v>
      </c>
      <c r="B24" s="94" t="s">
        <v>840</v>
      </c>
      <c r="C24" s="522">
        <v>147268</v>
      </c>
      <c r="D24" s="522"/>
      <c r="E24" s="523">
        <f t="shared" si="2"/>
        <v>147268</v>
      </c>
      <c r="F24" s="522">
        <v>128858</v>
      </c>
      <c r="G24" s="522"/>
      <c r="H24" s="523">
        <f t="shared" si="3"/>
        <v>128858</v>
      </c>
    </row>
    <row r="25" spans="1:8" ht="12.75">
      <c r="A25" s="529" t="s">
        <v>962</v>
      </c>
      <c r="B25" s="94" t="s">
        <v>841</v>
      </c>
      <c r="C25" s="522"/>
      <c r="D25" s="522">
        <v>-298112</v>
      </c>
      <c r="E25" s="523">
        <f t="shared" si="2"/>
        <v>-298112</v>
      </c>
      <c r="F25" s="522"/>
      <c r="G25" s="522">
        <v>-265391</v>
      </c>
      <c r="H25" s="523">
        <f t="shared" si="3"/>
        <v>-265391</v>
      </c>
    </row>
    <row r="26" spans="1:8" ht="12.75">
      <c r="A26" s="529" t="s">
        <v>963</v>
      </c>
      <c r="B26" s="94" t="s">
        <v>842</v>
      </c>
      <c r="C26" s="522"/>
      <c r="D26" s="522">
        <v>-6472</v>
      </c>
      <c r="E26" s="523">
        <f t="shared" si="2"/>
        <v>-6472</v>
      </c>
      <c r="F26" s="522"/>
      <c r="G26" s="522">
        <v>-5957</v>
      </c>
      <c r="H26" s="523">
        <f t="shared" si="3"/>
        <v>-5957</v>
      </c>
    </row>
    <row r="27" spans="1:8" ht="12.75">
      <c r="A27" s="525" t="s">
        <v>964</v>
      </c>
      <c r="B27" s="94" t="s">
        <v>843</v>
      </c>
      <c r="C27" s="522">
        <v>9550</v>
      </c>
      <c r="D27" s="522">
        <v>-28961</v>
      </c>
      <c r="E27" s="523">
        <f t="shared" si="2"/>
        <v>-19411</v>
      </c>
      <c r="F27" s="522">
        <v>37802</v>
      </c>
      <c r="G27" s="522">
        <v>-16324</v>
      </c>
      <c r="H27" s="523">
        <f t="shared" si="3"/>
        <v>21478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1925991</v>
      </c>
      <c r="D29" s="526">
        <f>SUM(D21:D28)</f>
        <v>-1702015</v>
      </c>
      <c r="E29" s="523">
        <f t="shared" si="2"/>
        <v>223976</v>
      </c>
      <c r="F29" s="526">
        <f>SUM(F21:F28)</f>
        <v>1548261</v>
      </c>
      <c r="G29" s="526">
        <f>SUM(G21:G28)</f>
        <v>-2494526</v>
      </c>
      <c r="H29" s="523">
        <f t="shared" si="3"/>
        <v>-946265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-8386</v>
      </c>
      <c r="E35" s="523">
        <f>SUM(C35:D35)</f>
        <v>-8386</v>
      </c>
      <c r="F35" s="522"/>
      <c r="G35" s="522">
        <v>-3906</v>
      </c>
      <c r="H35" s="523">
        <f>SUM(F35:G35)</f>
        <v>-3906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-8386</v>
      </c>
      <c r="E36" s="526">
        <f t="shared" si="4"/>
        <v>-8386</v>
      </c>
      <c r="F36" s="526">
        <f t="shared" si="4"/>
        <v>0</v>
      </c>
      <c r="G36" s="526">
        <f t="shared" si="4"/>
        <v>-3906</v>
      </c>
      <c r="H36" s="526">
        <f t="shared" si="4"/>
        <v>-3906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3786588</v>
      </c>
      <c r="D37" s="526">
        <f t="shared" si="5"/>
        <v>-2501785</v>
      </c>
      <c r="E37" s="526">
        <f t="shared" si="5"/>
        <v>1284803</v>
      </c>
      <c r="F37" s="526">
        <f t="shared" si="5"/>
        <v>2119226</v>
      </c>
      <c r="G37" s="526">
        <f t="shared" si="5"/>
        <v>-3555535</v>
      </c>
      <c r="H37" s="526">
        <f t="shared" si="5"/>
        <v>-1436309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2191621</v>
      </c>
      <c r="F38" s="526"/>
      <c r="G38" s="526"/>
      <c r="H38" s="532">
        <v>3627930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3476424</v>
      </c>
      <c r="F39" s="526"/>
      <c r="G39" s="526"/>
      <c r="H39" s="526">
        <f>SUM(H37:H38)</f>
        <v>2191621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2026424</v>
      </c>
      <c r="F40" s="523"/>
      <c r="G40" s="523"/>
      <c r="H40" s="522">
        <v>2191621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0" sqref="D20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4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4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9758689</v>
      </c>
      <c r="D13" s="234">
        <v>3785932</v>
      </c>
      <c r="E13" s="234"/>
      <c r="F13" s="234"/>
      <c r="G13" s="234">
        <v>15907147</v>
      </c>
      <c r="H13" s="234">
        <v>-17548042</v>
      </c>
      <c r="I13" s="605">
        <f>SUM(C13:H13)</f>
        <v>11903726</v>
      </c>
      <c r="J13" s="201"/>
    </row>
    <row r="14" spans="1:10" s="202" customFormat="1" ht="15">
      <c r="A14" s="203" t="s">
        <v>49</v>
      </c>
      <c r="B14" s="81" t="s">
        <v>857</v>
      </c>
      <c r="C14" s="605">
        <f>'1-SB'!H11</f>
        <v>9342881</v>
      </c>
      <c r="D14" s="605">
        <f>'1-SB'!H13</f>
        <v>3715602</v>
      </c>
      <c r="E14" s="605">
        <f>'1-SB'!H14</f>
        <v>0</v>
      </c>
      <c r="F14" s="605">
        <f>'1-SB'!H15</f>
        <v>0</v>
      </c>
      <c r="G14" s="605">
        <f>'1-SB'!H19+'1-SB'!H21</f>
        <v>15907147</v>
      </c>
      <c r="H14" s="605">
        <f>'1-SB'!H20+'1-SB'!H22</f>
        <v>-18209026</v>
      </c>
      <c r="I14" s="605">
        <f aca="true" t="shared" si="0" ref="I14:I36">SUM(C14:H14)</f>
        <v>10756604</v>
      </c>
      <c r="J14" s="201"/>
    </row>
    <row r="15" spans="1:10" s="202" customFormat="1" ht="15">
      <c r="A15" s="203" t="s">
        <v>50</v>
      </c>
      <c r="B15" s="81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5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5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06">
        <f aca="true" t="shared" si="2" ref="C18:H18">C14+C15</f>
        <v>9342881</v>
      </c>
      <c r="D18" s="606">
        <f t="shared" si="2"/>
        <v>3715602</v>
      </c>
      <c r="E18" s="606">
        <f>E14+E15</f>
        <v>0</v>
      </c>
      <c r="F18" s="606">
        <f t="shared" si="2"/>
        <v>0</v>
      </c>
      <c r="G18" s="606">
        <f t="shared" si="2"/>
        <v>15907147</v>
      </c>
      <c r="H18" s="606">
        <f t="shared" si="2"/>
        <v>-18209026</v>
      </c>
      <c r="I18" s="605">
        <f t="shared" si="0"/>
        <v>10756604</v>
      </c>
      <c r="J18" s="104"/>
    </row>
    <row r="19" spans="1:10" ht="15">
      <c r="A19" s="203" t="s">
        <v>149</v>
      </c>
      <c r="B19" s="81" t="s">
        <v>862</v>
      </c>
      <c r="C19" s="606">
        <f aca="true" t="shared" si="3" ref="C19:H19">SUM(C20:C21)</f>
        <v>824632</v>
      </c>
      <c r="D19" s="606">
        <f t="shared" si="3"/>
        <v>244581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1069213</v>
      </c>
      <c r="J19" s="104"/>
    </row>
    <row r="20" spans="1:10" ht="15">
      <c r="A20" s="204" t="s">
        <v>225</v>
      </c>
      <c r="B20" s="81" t="s">
        <v>863</v>
      </c>
      <c r="C20" s="235">
        <v>1441300</v>
      </c>
      <c r="D20" s="235">
        <v>419297</v>
      </c>
      <c r="E20" s="235"/>
      <c r="F20" s="235"/>
      <c r="G20" s="235"/>
      <c r="H20" s="235"/>
      <c r="I20" s="605">
        <f t="shared" si="0"/>
        <v>1860597</v>
      </c>
      <c r="J20" s="104"/>
    </row>
    <row r="21" spans="1:10" ht="15">
      <c r="A21" s="204" t="s">
        <v>226</v>
      </c>
      <c r="B21" s="81" t="s">
        <v>864</v>
      </c>
      <c r="C21" s="235">
        <v>-616668</v>
      </c>
      <c r="D21" s="235">
        <v>-174716</v>
      </c>
      <c r="E21" s="235"/>
      <c r="F21" s="235"/>
      <c r="G21" s="235"/>
      <c r="H21" s="235"/>
      <c r="I21" s="605">
        <f t="shared" si="0"/>
        <v>-791384</v>
      </c>
      <c r="J21" s="104"/>
    </row>
    <row r="22" spans="1:10" ht="15">
      <c r="A22" s="203" t="s">
        <v>52</v>
      </c>
      <c r="B22" s="81" t="s">
        <v>865</v>
      </c>
      <c r="C22" s="589"/>
      <c r="D22" s="589"/>
      <c r="E22" s="589"/>
      <c r="F22" s="589"/>
      <c r="G22" s="606">
        <f>'1-SB'!G21</f>
        <v>1669654</v>
      </c>
      <c r="H22" s="606">
        <f>'1-SB'!G22</f>
        <v>0</v>
      </c>
      <c r="I22" s="605">
        <f t="shared" si="0"/>
        <v>1669654</v>
      </c>
      <c r="J22" s="104"/>
    </row>
    <row r="23" spans="1:10" ht="15">
      <c r="A23" s="204" t="s">
        <v>53</v>
      </c>
      <c r="B23" s="81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5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5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5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5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5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5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5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5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06">
        <f aca="true" t="shared" si="7" ref="C34:H34">SUM(C18,C19,C22,C23,C26,C27,C30,C33)</f>
        <v>10167513</v>
      </c>
      <c r="D34" s="606">
        <f t="shared" si="7"/>
        <v>3960183</v>
      </c>
      <c r="E34" s="606">
        <f t="shared" si="7"/>
        <v>0</v>
      </c>
      <c r="F34" s="606">
        <f t="shared" si="7"/>
        <v>0</v>
      </c>
      <c r="G34" s="606">
        <f t="shared" si="7"/>
        <v>17576801</v>
      </c>
      <c r="H34" s="606">
        <f t="shared" si="7"/>
        <v>-18209026</v>
      </c>
      <c r="I34" s="605">
        <f t="shared" si="0"/>
        <v>13495471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5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09">
        <f aca="true" t="shared" si="8" ref="C36:H36">SUM(C34:C35)</f>
        <v>10167513</v>
      </c>
      <c r="D36" s="609">
        <f t="shared" si="8"/>
        <v>3960183</v>
      </c>
      <c r="E36" s="609">
        <f t="shared" si="8"/>
        <v>0</v>
      </c>
      <c r="F36" s="609">
        <f t="shared" si="8"/>
        <v>0</v>
      </c>
      <c r="G36" s="609">
        <f t="shared" si="8"/>
        <v>17576801</v>
      </c>
      <c r="H36" s="609">
        <f t="shared" si="8"/>
        <v>-18209026</v>
      </c>
      <c r="I36" s="605">
        <f t="shared" si="0"/>
        <v>13495471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8"/>
      <c r="E2" s="90"/>
      <c r="F2" s="90"/>
      <c r="H2" s="111"/>
    </row>
    <row r="3" spans="1:8" ht="18" customHeight="1">
      <c r="A3" s="660" t="str">
        <f>CONCATENATE("на ",UPPER(dfName))</f>
        <v>на ДФ ДСК БАЛАНС</v>
      </c>
      <c r="B3" s="660"/>
      <c r="C3" s="660"/>
      <c r="D3" s="65"/>
      <c r="E3" s="90"/>
      <c r="F3" s="90"/>
      <c r="G3" s="565"/>
      <c r="H3" s="111"/>
    </row>
    <row r="4" spans="1:8" ht="18" customHeight="1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643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6">
        <v>9342881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6">
        <v>10167513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6">
        <v>1441300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44">
        <v>1860597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6">
        <v>616667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44">
        <v>791384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6">
        <v>1.15132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6">
        <v>1.32731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6">
        <v>12148367</v>
      </c>
    </row>
    <row r="21" spans="1:4" ht="15.75">
      <c r="A21" s="370">
        <v>11</v>
      </c>
      <c r="B21" s="570" t="s">
        <v>1392</v>
      </c>
      <c r="C21" s="569" t="s">
        <v>1405</v>
      </c>
      <c r="D21" s="645">
        <v>303724</v>
      </c>
    </row>
    <row r="22" spans="1:4" ht="15.75">
      <c r="A22" s="370">
        <v>12</v>
      </c>
      <c r="B22" s="570" t="s">
        <v>1393</v>
      </c>
      <c r="C22" s="569" t="s">
        <v>1407</v>
      </c>
      <c r="D22" s="645">
        <v>6472</v>
      </c>
    </row>
    <row r="23" spans="1:4" ht="15.75">
      <c r="A23" s="370">
        <v>13</v>
      </c>
      <c r="B23" s="570" t="s">
        <v>1394</v>
      </c>
      <c r="C23" s="569" t="s">
        <v>1447</v>
      </c>
      <c r="D23" s="645">
        <v>1712</v>
      </c>
    </row>
    <row r="24" spans="1:4" ht="15.75">
      <c r="A24" s="370">
        <v>14</v>
      </c>
      <c r="B24" s="570" t="s">
        <v>1443</v>
      </c>
      <c r="C24" s="569" t="s">
        <v>1448</v>
      </c>
      <c r="D24" s="595">
        <v>0.15285932668589108</v>
      </c>
    </row>
    <row r="25" spans="1:4" ht="15.75">
      <c r="A25" s="370">
        <v>15</v>
      </c>
      <c r="B25" s="570" t="s">
        <v>1444</v>
      </c>
      <c r="C25" s="569" t="s">
        <v>1449</v>
      </c>
      <c r="D25" s="595">
        <v>0.01775040989277965</v>
      </c>
    </row>
    <row r="26" spans="1:4" ht="15.75">
      <c r="A26" s="370">
        <v>16</v>
      </c>
      <c r="B26" s="570" t="s">
        <v>1445</v>
      </c>
      <c r="C26" s="569" t="s">
        <v>1450</v>
      </c>
      <c r="D26" s="595">
        <v>0.15285932668589108</v>
      </c>
    </row>
    <row r="27" spans="1:4" ht="15.75">
      <c r="A27" s="370">
        <v>17</v>
      </c>
      <c r="B27" s="570" t="s">
        <v>1446</v>
      </c>
      <c r="C27" s="569" t="s">
        <v>1479</v>
      </c>
      <c r="D27" s="595">
        <v>0.0428398329664677</v>
      </c>
    </row>
    <row r="30" ht="15.75">
      <c r="B30" s="640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БАЛАНС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0">
        <f aca="true" t="shared" si="0" ref="F13:F18">C13+D13-E13</f>
        <v>0</v>
      </c>
      <c r="G13" s="231"/>
      <c r="H13" s="231"/>
      <c r="I13" s="610">
        <f aca="true" t="shared" si="1" ref="I13:I18">F13+G13-H13</f>
        <v>0</v>
      </c>
      <c r="J13" s="231"/>
      <c r="K13" s="231"/>
      <c r="L13" s="231"/>
      <c r="M13" s="610">
        <f aca="true" t="shared" si="2" ref="M13:M18">J13+K13-L13</f>
        <v>0</v>
      </c>
      <c r="N13" s="231"/>
      <c r="O13" s="231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0">
        <f t="shared" si="0"/>
        <v>0</v>
      </c>
      <c r="G14" s="231"/>
      <c r="H14" s="231"/>
      <c r="I14" s="610">
        <f t="shared" si="1"/>
        <v>0</v>
      </c>
      <c r="J14" s="231"/>
      <c r="K14" s="231"/>
      <c r="L14" s="231"/>
      <c r="M14" s="610">
        <f t="shared" si="2"/>
        <v>0</v>
      </c>
      <c r="N14" s="231"/>
      <c r="O14" s="231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0">
        <f t="shared" si="0"/>
        <v>0</v>
      </c>
      <c r="G15" s="231"/>
      <c r="H15" s="231"/>
      <c r="I15" s="610">
        <f t="shared" si="1"/>
        <v>0</v>
      </c>
      <c r="J15" s="231"/>
      <c r="K15" s="231"/>
      <c r="L15" s="231"/>
      <c r="M15" s="610">
        <f t="shared" si="2"/>
        <v>0</v>
      </c>
      <c r="N15" s="231"/>
      <c r="O15" s="231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0">
        <f t="shared" si="0"/>
        <v>0</v>
      </c>
      <c r="G16" s="231"/>
      <c r="H16" s="231"/>
      <c r="I16" s="610">
        <f t="shared" si="1"/>
        <v>0</v>
      </c>
      <c r="J16" s="231"/>
      <c r="K16" s="231"/>
      <c r="L16" s="231"/>
      <c r="M16" s="610">
        <f t="shared" si="2"/>
        <v>0</v>
      </c>
      <c r="N16" s="231"/>
      <c r="O16" s="231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0">
        <f t="shared" si="0"/>
        <v>0</v>
      </c>
      <c r="G17" s="231"/>
      <c r="H17" s="231"/>
      <c r="I17" s="610">
        <f t="shared" si="1"/>
        <v>0</v>
      </c>
      <c r="J17" s="231"/>
      <c r="K17" s="231"/>
      <c r="L17" s="231"/>
      <c r="M17" s="610">
        <f t="shared" si="2"/>
        <v>0</v>
      </c>
      <c r="N17" s="231"/>
      <c r="O17" s="231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5">
      <selection activeCell="D21" sqref="D21:D2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БАЛАНС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.7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939</v>
      </c>
      <c r="D43" s="241">
        <v>939</v>
      </c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4948</v>
      </c>
      <c r="D44" s="241">
        <v>4948</v>
      </c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5887</v>
      </c>
      <c r="D46" s="284">
        <f>SUM(D32+D33+D37+D38+D39+D40+D41+D42+D43+D44)</f>
        <v>5887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80" t="s">
        <v>912</v>
      </c>
      <c r="B49" s="680"/>
      <c r="C49" s="680"/>
      <c r="D49" s="680"/>
      <c r="E49" s="680"/>
      <c r="F49" s="680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5" sqref="T25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2"/>
      <c r="Z8" s="72"/>
      <c r="AA8" s="72"/>
    </row>
    <row r="9" spans="4:24" ht="104.25" customHeight="1">
      <c r="D9" s="685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641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642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3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642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642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3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642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642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3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642"/>
      <c r="X18" s="30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642"/>
      <c r="X19" s="306"/>
    </row>
    <row r="20" spans="1:24" ht="15.75">
      <c r="A20" s="60">
        <f t="shared" si="0"/>
      </c>
      <c r="B20" s="60">
        <f t="shared" si="1"/>
      </c>
      <c r="C20" s="60">
        <f t="shared" si="2"/>
      </c>
      <c r="D20" s="53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642"/>
      <c r="X20" s="306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642"/>
      <c r="X21" s="306"/>
    </row>
    <row r="22" spans="1:24" ht="15.75">
      <c r="A22" s="60">
        <f t="shared" si="0"/>
      </c>
      <c r="B22" s="60">
        <f t="shared" si="1"/>
      </c>
      <c r="C22" s="60">
        <f t="shared" si="2"/>
      </c>
      <c r="D22" s="53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642"/>
      <c r="X22" s="306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642"/>
      <c r="X23" s="306"/>
    </row>
    <row r="24" spans="1:24" ht="15.75">
      <c r="A24" s="60">
        <f t="shared" si="0"/>
      </c>
      <c r="B24" s="60">
        <f t="shared" si="1"/>
      </c>
      <c r="C24" s="60">
        <f t="shared" si="2"/>
      </c>
      <c r="D24" s="53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642"/>
      <c r="X24" s="306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642"/>
      <c r="X25" s="306"/>
    </row>
    <row r="26" spans="1:24" ht="15.75">
      <c r="A26" s="60">
        <f t="shared" si="0"/>
      </c>
      <c r="B26" s="60">
        <f t="shared" si="1"/>
      </c>
      <c r="C26" s="60">
        <f t="shared" si="2"/>
      </c>
      <c r="D26" s="53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642"/>
      <c r="X26" s="306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642"/>
      <c r="X27" s="306"/>
    </row>
    <row r="28" spans="1:24" ht="15.75">
      <c r="A28" s="60">
        <f t="shared" si="0"/>
      </c>
      <c r="B28" s="60">
        <f t="shared" si="1"/>
      </c>
      <c r="C28" s="60">
        <f t="shared" si="2"/>
      </c>
      <c r="D28" s="53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642"/>
      <c r="X28" s="306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642"/>
      <c r="X29" s="306"/>
    </row>
    <row r="30" spans="1:24" ht="15.75">
      <c r="A30" s="60">
        <f t="shared" si="0"/>
      </c>
      <c r="B30" s="60">
        <f t="shared" si="1"/>
      </c>
      <c r="C30" s="60">
        <f t="shared" si="2"/>
      </c>
      <c r="D30" s="53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642"/>
      <c r="X30" s="306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642"/>
      <c r="X31" s="306"/>
    </row>
    <row r="32" spans="1:24" ht="15.75">
      <c r="A32" s="60">
        <f t="shared" si="0"/>
      </c>
      <c r="B32" s="60">
        <f t="shared" si="1"/>
      </c>
      <c r="C32" s="60">
        <f t="shared" si="2"/>
      </c>
      <c r="D32" s="53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642"/>
      <c r="X32" s="306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642"/>
      <c r="X33" s="306"/>
    </row>
    <row r="34" spans="1:24" ht="15.75">
      <c r="A34" s="60">
        <f t="shared" si="0"/>
      </c>
      <c r="B34" s="60">
        <f t="shared" si="1"/>
      </c>
      <c r="C34" s="60">
        <f t="shared" si="2"/>
      </c>
      <c r="D34" s="53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642"/>
      <c r="X34" s="306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642"/>
      <c r="X35" s="306"/>
    </row>
    <row r="36" spans="1:24" ht="15.75">
      <c r="A36" s="60">
        <f t="shared" si="0"/>
      </c>
      <c r="B36" s="60">
        <f t="shared" si="1"/>
      </c>
      <c r="C36" s="60">
        <f t="shared" si="2"/>
      </c>
      <c r="D36" s="53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642"/>
      <c r="X36" s="306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642"/>
      <c r="X37" s="306"/>
    </row>
    <row r="38" spans="1:24" ht="15.75">
      <c r="A38" s="60">
        <f t="shared" si="0"/>
      </c>
      <c r="B38" s="60">
        <f t="shared" si="1"/>
      </c>
      <c r="C38" s="60">
        <f t="shared" si="2"/>
      </c>
      <c r="D38" s="53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642"/>
      <c r="X38" s="306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642"/>
      <c r="X39" s="306"/>
    </row>
    <row r="40" spans="1:24" ht="15.75">
      <c r="A40" s="60">
        <f t="shared" si="0"/>
      </c>
      <c r="B40" s="60">
        <f t="shared" si="1"/>
      </c>
      <c r="C40" s="60">
        <f t="shared" si="2"/>
      </c>
      <c r="D40" s="53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642"/>
      <c r="X40" s="306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642"/>
      <c r="X41" s="306"/>
    </row>
    <row r="42" spans="1:24" ht="15.75">
      <c r="A42" s="60">
        <f t="shared" si="0"/>
      </c>
      <c r="B42" s="60">
        <f t="shared" si="1"/>
      </c>
      <c r="C42" s="60">
        <f t="shared" si="2"/>
      </c>
      <c r="D42" s="53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642"/>
      <c r="X42" s="306"/>
    </row>
    <row r="43" spans="1:24" ht="15.75">
      <c r="A43" s="60" t="str">
        <f>IF(ISBLANK(#REF!),"",dfName)</f>
        <v>ДФ ДСК БАЛАНС</v>
      </c>
      <c r="B43" s="60" t="str">
        <f>IF(ISBLANK(#REF!),"",dfRG)</f>
        <v>РГ-05-1209</v>
      </c>
      <c r="C43" s="60">
        <f>IF(ISBLANK(#REF!),"",EndDate)</f>
        <v>44561</v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642"/>
      <c r="X43" s="306"/>
    </row>
    <row r="44" spans="1:24" ht="15.75">
      <c r="A44" s="60">
        <f>IF(ISBLANK(E43),"",dfName)</f>
      </c>
      <c r="B44" s="60">
        <f>IF(ISBLANK(E43),"",dfRG)</f>
      </c>
      <c r="C44" s="60">
        <f>IF(ISBLANK(E43),"",EndDate)</f>
      </c>
      <c r="D44" s="53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642"/>
      <c r="X44" s="306"/>
    </row>
    <row r="45" spans="1:24" ht="15.75">
      <c r="A45" s="60">
        <f>IF(ISBLANK(E44),"",dfName)</f>
      </c>
      <c r="B45" s="60">
        <f>IF(ISBLANK(E44),"",dfRG)</f>
      </c>
      <c r="C45" s="60">
        <f>IF(ISBLANK(E44),"",EndDate)</f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306"/>
    </row>
    <row r="46" spans="1:24" ht="15.75">
      <c r="A46" s="60">
        <f t="shared" si="0"/>
      </c>
      <c r="B46" s="60">
        <f t="shared" si="1"/>
      </c>
      <c r="C46" s="60">
        <f t="shared" si="2"/>
      </c>
      <c r="D46" s="53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306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306"/>
    </row>
    <row r="48" spans="1:24" ht="15.75">
      <c r="A48" s="60">
        <f t="shared" si="0"/>
      </c>
      <c r="B48" s="60">
        <f t="shared" si="1"/>
      </c>
      <c r="C48" s="60">
        <f t="shared" si="2"/>
      </c>
      <c r="D48" s="53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3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3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3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3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3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3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3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3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3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3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3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3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3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3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3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3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3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3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3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3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3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3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3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3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3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3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3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3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3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3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3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3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3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3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3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3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3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3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3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3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3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3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3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3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3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3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3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3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3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3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3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3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3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3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3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3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3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3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3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3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3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3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3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3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3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3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3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3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3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3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3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3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3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3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3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3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3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3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3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3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3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4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0"/>
      <c r="P267" s="590"/>
      <c r="Q267" s="590"/>
      <c r="R267" s="590"/>
      <c r="S267" s="590"/>
      <c r="T267" s="590"/>
      <c r="U267" s="590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46:G263 G12:G44">
      <formula1>_instrument</formula1>
    </dataValidation>
    <dataValidation type="list" allowBlank="1" showInputMessage="1" showErrorMessage="1" sqref="H46:H263 H12:H44">
      <formula1>_country</formula1>
    </dataValidation>
    <dataValidation type="list" allowBlank="1" showInputMessage="1" showErrorMessage="1" sqref="X46:X263 X12:X44">
      <formula1>_bsType</formula1>
    </dataValidation>
    <dataValidation type="list" allowBlank="1" showInputMessage="1" showErrorMessage="1" sqref="I46:I263 I12:I44">
      <formula1>_SecurityType</formula1>
    </dataValidation>
    <dataValidation type="list" allowBlank="1" showInputMessage="1" showErrorMessage="1" sqref="O46:O263 O12:O44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2022-03-28T13:27:47Z</dcterms:modified>
  <cp:category/>
  <cp:version/>
  <cp:contentType/>
  <cp:contentStatus/>
</cp:coreProperties>
</file>