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38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<sst xmlns="http://schemas.openxmlformats.org/spreadsheetml/2006/main" count="3151" uniqueCount="1499">
  <si>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</si>
  <si>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</si>
  <si>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</si>
  <si>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</si>
  <si>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</si>
  <si>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</si>
  <si>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</si>
  <si>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</si>
  <si>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</si>
  <si>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</si>
  <si>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</si>
  <si>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</si>
  <si>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</si>
  <si>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</si>
  <si>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</si>
  <si>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</si>
  <si>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</si>
  <si>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</si>
  <si>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</si>
  <si>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</si>
  <si>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</si>
  <si>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</si>
  <si>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</si>
  <si>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</si>
  <si>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</si>
  <si>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</si>
  <si>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</si>
  <si>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</si>
  <si>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</si>
  <si>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</si>
  <si>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</si>
  <si>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</si>
  <si>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</si>
  <si>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</si>
  <si>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</si>
  <si>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</si>
  <si>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</si>
  <si>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</si>
  <si>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</si>
  <si>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</si>
  <si>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</si>
  <si>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</si>
  <si>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</si>
  <si>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</si>
  <si>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</si>
  <si>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</si>
  <si>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</si>
  <si>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</si>
  <si>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</si>
  <si>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</si>
  <si>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</si>
  <si>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</si>
  <si>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</si>
  <si>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</si>
  <si>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</si>
  <si>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</si>
  <si>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</si>
  <si>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</si>
  <si>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</si>
  <si>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</si>
  <si>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</si>
  <si>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</si>
  <si>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</si>
  <si>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</si>
  <si>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</si>
  <si>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</si>
  <si>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</si>
  <si>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</si>
  <si>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</si>
  <si>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</si>
  <si>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</si>
  <si>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</si>
  <si>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</si>
  <si>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</si>
  <si>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</si>
  <si>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</si>
  <si>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</si>
  <si>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</si>
  <si>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</si>
  <si>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</si>
  <si>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</si>
  <si>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</si>
  <si>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</si>
  <si>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</si>
  <si>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</si>
  <si>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</si>
  <si>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</si>
  <si>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</si>
  <si>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</si>
  <si>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</si>
  <si>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</si>
  <si>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</si>
  <si>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</si>
  <si>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</si>
  <si>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</si>
  <si>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</si>
  <si>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</si>
  <si>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</si>
  <si>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</si>
  <si>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</si>
  <si>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</si>
  <si>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</si>
  <si>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</si>
  <si>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</si>
  <si>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</si>
  <si>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</si>
  <si>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</si>
  <si>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</si>
  <si>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</si>
  <si>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</si>
  <si>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</si>
  <si>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</si>
  <si>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</si>
  <si>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</si>
  <si>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</si>
  <si>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</si>
  <si>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</si>
  <si>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</si>
  <si>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</si>
  <si>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</si>
  <si>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</si>
  <si>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</si>
  <si>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</si>
  <si>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</si>
  <si>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</si>
  <si>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</si>
  <si>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</si>
  <si>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</si>
  <si>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</si>
  <si>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</si>
  <si>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</si>
  <si>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</si>
  <si>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</si>
  <si>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</si>
  <si>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</si>
  <si>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</si>
  <si>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</si>
  <si>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</si>
  <si>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</si>
  <si>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</si>
  <si>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</si>
  <si>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</si>
  <si>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</si>
  <si>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</si>
  <si>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</si>
  <si>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</si>
  <si>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</si>
  <si>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</si>
  <si>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</si>
  <si>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</si>
  <si>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</si>
  <si>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</si>
  <si>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</si>
  <si>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</si>
  <si>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</si>
  <si>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</si>
  <si>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</si>
  <si>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</si>
  <si>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</si>
  <si>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</si>
  <si>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</si>
  <si>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</si>
  <si>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</si>
  <si>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</si>
  <si>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</si>
  <si>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</si>
  <si>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</si>
  <si>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</si>
  <si>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</si>
  <si>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</si>
  <si>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</si>
  <si>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</si>
  <si>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</si>
  <si>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</si>
  <si>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</si>
  <si>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</si>
  <si>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</si>
  <si>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</si>
  <si>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</si>
  <si>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</si>
  <si>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</si>
  <si>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</si>
  <si>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</si>
  <si>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</si>
  <si>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</si>
  <si>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</si>
  <si>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</si>
  <si>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</si>
  <si>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</si>
  <si>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</si>
  <si>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</si>
  <si>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</si>
  <si>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</si>
  <si>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</si>
  <si>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</si>
  <si>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</si>
  <si>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</si>
  <si>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</si>
  <si>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</si>
  <si>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</si>
  <si>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</si>
  <si>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</si>
  <si>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</si>
  <si>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</si>
  <si>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</si>
  <si>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</si>
  <si>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</si>
  <si>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</si>
  <si>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</si>
  <si>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</si>
  <si>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</si>
  <si>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</si>
  <si>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</si>
  <si>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</si>
  <si>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</si>
  <si>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</si>
  <si>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</si>
  <si>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</si>
  <si>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</si>
  <si>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</si>
  <si>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</si>
  <si>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</si>
  <si>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</si>
  <si>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</si>
  <si>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</si>
  <si>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</si>
  <si>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</si>
  <si>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</si>
  <si>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</si>
  <si>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</si>
  <si>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</si>
  <si>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</si>
  <si>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</si>
  <si>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</si>
  <si>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</si>
  <si>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</si>
  <si>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</si>
  <si>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</si>
  <si>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</si>
  <si>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</si>
  <si>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</si>
  <si>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</si>
  <si>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</si>
  <si>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</si>
  <si>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</si>
  <si>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</si>
  <si>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</si>
  <si>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</si>
  <si>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</si>
  <si>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</si>
  <si>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</si>
  <si>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</si>
  <si>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</si>
  <si>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</si>
  <si>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</si>
  <si>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</si>
  <si>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</si>
  <si>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</si>
  <si>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</si>
  <si>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</si>
  <si>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</si>
  <si>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</si>
  <si>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</si>
  <si>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</si>
  <si>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</si>
  <si>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</si>
  <si>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</si>
  <si>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</si>
  <si>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</si>
  <si>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</si>
  <si>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</si>
  <si>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</si>
  <si>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</si>
  <si>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</si>
  <si>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</si>
  <si>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</si>
  <si>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</si>
  <si>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</si>
  <si>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</si>
  <si>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</si>
  <si>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</si>
  <si>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</si>
  <si>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</si>
  <si>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</si>
  <si>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</si>
  <si>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</si>
  <si>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</si>
  <si>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</si>
  <si>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</si>
  <si>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</si>
  <si>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</si>
  <si>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</si>
  <si>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</si>
  <si>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</si>
  <si>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</si>
  <si>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</si>
  <si>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</si>
  <si>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</si>
  <si>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</si>
  <si>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</si>
  <si>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</si>
  <si>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</si>
  <si>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</si>
  <si>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</si>
  <si>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</si>
  <si>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</si>
  <si>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</si>
  <si>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</si>
  <si>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</si>
  <si>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</si>
  <si>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</si>
  <si>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</si>
  <si>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</si>
  <si>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</si>
  <si>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</si>
  <si>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</si>
  <si>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</si>
  <si>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</si>
  <si>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</si>
  <si>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</si>
  <si>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</si>
  <si>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</si>
  <si>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</si>
  <si>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</si>
  <si>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</si>
  <si>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</si>
  <si>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</si>
  <si>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</si>
  <si>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</si>
  <si>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</si>
  <si>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</si>
  <si>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</si>
  <si>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</si>
  <si>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</si>
  <si>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</si>
  <si>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</si>
  <si>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</si>
  <si>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</si>
  <si>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</si>
  <si>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</si>
  <si>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</si>
  <si>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</si>
  <si>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</si>
  <si>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</si>
  <si>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</si>
  <si>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</si>
  <si>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</si>
  <si>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</si>
  <si>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</si>
  <si>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</si>
  <si>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</si>
  <si>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</si>
  <si>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</si>
  <si>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</si>
  <si>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</si>
  <si>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</si>
  <si>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</si>
  <si>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</si>
  <si>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</si>
  <si>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</si>
  <si>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</si>
  <si>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</si>
  <si>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</si>
  <si>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</si>
  <si>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</si>
  <si>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</si>
  <si>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</si>
  <si>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</si>
  <si>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</si>
  <si>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</si>
  <si>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</si>
  <si>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</si>
  <si>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</si>
  <si>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</si>
  <si>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</si>
  <si>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</si>
  <si>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</si>
  <si>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</si>
  <si>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</si>
  <si>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</si>
  <si>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</si>
  <si>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</si>
  <si>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</si>
  <si>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</si>
  <si>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</si>
  <si>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</si>
  <si>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</si>
  <si>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</si>
  <si>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</si>
  <si>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</si>
  <si>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</si>
  <si>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</si>
  <si>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</si>
  <si>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</si>
  <si>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</si>
  <si>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</si>
  <si>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</si>
  <si>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</si>
  <si>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</si>
  <si>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</si>
  <si>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</si>
  <si>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</si>
  <si>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</si>
  <si>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</si>
  <si>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</si>
  <si>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</si>
  <si>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</si>
  <si>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</si>
  <si>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</si>
  <si>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</si>
  <si>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</si>
  <si>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</si>
  <si>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</si>
  <si>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</si>
  <si>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</si>
  <si>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</si>
  <si>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</si>
  <si>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</si>
  <si>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</si>
  <si>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</si>
  <si>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</si>
  <si>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</si>
  <si>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</si>
  <si>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</si>
  <si>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</si>
  <si>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</si>
  <si>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</si>
  <si>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</si>
  <si>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</si>
  <si>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</si>
  <si>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</si>
  <si>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</si>
  <si>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</si>
  <si>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</si>
  <si>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</si>
  <si>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</si>
  <si>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</si>
  <si>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</si>
  <si>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</si>
  <si>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</si>
  <si>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</si>
  <si>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</si>
  <si>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</si>
  <si>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</si>
  <si>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</si>
  <si>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</si>
  <si>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</si>
  <si>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</si>
  <si>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</si>
  <si>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</si>
  <si>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</si>
  <si>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</si>
  <si>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</si>
  <si>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</si>
  <si>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</si>
  <si>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</si>
  <si>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</si>
  <si>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</si>
  <si>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</si>
  <si>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</si>
  <si>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</si>
  <si>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</si>
  <si>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</si>
  <si>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</si>
  <si>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</si>
  <si>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</si>
  <si>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</si>
  <si>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</si>
  <si>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</si>
  <si>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</si>
  <si>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</si>
  <si>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</si>
  <si>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</si>
  <si>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</si>
  <si>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</si>
  <si>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</si>
  <si>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</si>
  <si>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</si>
  <si>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</si>
  <si>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</si>
  <si>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</si>
  <si>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</si>
  <si>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</si>
  <si>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</si>
  <si>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</si>
  <si>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</si>
  <si>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</si>
  <si>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</si>
  <si>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</si>
  <si>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</si>
  <si>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</si>
  <si>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</si>
  <si>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</si>
  <si>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</si>
  <si>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</si>
  <si>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</si>
  <si>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</si>
  <si>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</si>
  <si>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</si>
  <si>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</si>
  <si>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</si>
  <si>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</si>
  <si>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</si>
  <si>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</si>
  <si>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</si>
  <si>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</si>
  <si>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</si>
  <si>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</si>
  <si>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</si>
  <si>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</si>
  <si>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</si>
  <si>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</si>
  <si>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</si>
  <si>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</si>
  <si>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</si>
  <si>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</si>
  <si>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</si>
  <si>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</si>
  <si>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</si>
  <si>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</si>
  <si>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</si>
  <si>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</si>
  <si>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</si>
  <si>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</si>
  <si>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</si>
  <si>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</si>
  <si>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</si>
  <si>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</si>
  <si>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</si>
  <si>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</si>
  <si>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</si>
  <si>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</si>
  <si>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</si>
  <si>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</si>
  <si>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</si>
  <si>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</si>
  <si>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</si>
  <si>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</si>
  <si>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</si>
  <si>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</si>
  <si>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</si>
  <si>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</si>
  <si>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</si>
  <si>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</si>
  <si>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</si>
  <si>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</si>
  <si>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</si>
  <si>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</si>
  <si>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</si>
  <si>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</si>
  <si>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</si>
  <si>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</si>
  <si>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</si>
  <si>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</si>
  <si>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</si>
  <si>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</si>
  <si>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</si>
  <si>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</si>
  <si>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</si>
  <si>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</si>
  <si>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</si>
  <si>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</si>
  <si>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</si>
  <si>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</si>
  <si>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</si>
  <si>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</si>
  <si>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</si>
  <si>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</si>
  <si>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</si>
  <si>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</si>
  <si>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</si>
  <si>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</si>
  <si>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</si>
  <si>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</si>
  <si>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</si>
  <si>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</si>
  <si>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</si>
  <si>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</si>
  <si>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</si>
  <si>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</si>
  <si>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</si>
  <si>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</si>
  <si>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</si>
  <si>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</si>
  <si>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</si>
  <si>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</si>
  <si>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</si>
  <si>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</si>
  <si>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</si>
  <si>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</si>
  <si>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</si>
  <si>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</si>
  <si>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</si>
  <si>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</si>
  <si>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</si>
  <si>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</si>
  <si>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</si>
  <si>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</si>
  <si>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</si>
  <si>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</si>
  <si>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</si>
  <si>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</si>
  <si>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</si>
  <si>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</si>
  <si>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</si>
  <si>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</si>
  <si>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</si>
  <si>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</si>
  <si>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</si>
  <si>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</si>
  <si>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</si>
  <si>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</si>
  <si>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</si>
  <si>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</si>
  <si>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</si>
  <si>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</si>
  <si>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</si>
  <si>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</si>
  <si>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</si>
  <si>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</si>
  <si>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</si>
  <si>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</si>
  <si>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</si>
  <si>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</si>
  <si>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</si>
  <si>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</si>
  <si>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</si>
  <si>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</si>
  <si>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</si>
  <si>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</si>
  <si>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</si>
  <si>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</si>
  <si>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</si>
  <si>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</si>
  <si>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</si>
  <si>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</si>
  <si>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</si>
  <si>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</si>
  <si>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</si>
  <si>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</si>
  <si>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</si>
  <si>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</si>
  <si>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</si>
  <si>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</si>
  <si>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</si>
  <si>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</si>
  <si>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</si>
  <si>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</si>
  <si>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</si>
  <si>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</si>
  <si>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</si>
  <si>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</si>
  <si>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</si>
  <si>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</si>
  <si>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</si>
  <si>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</si>
  <si>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</si>
  <si>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</si>
  <si>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</si>
  <si>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</si>
  <si>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</si>
  <si>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</si>
  <si>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</si>
  <si>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</si>
  <si>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</si>
  <si>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</si>
  <si>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</si>
  <si>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</si>
  <si>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</si>
  <si>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</si>
  <si>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</si>
  <si>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</si>
  <si>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</si>
  <si>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</si>
  <si>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</si>
  <si>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</si>
  <si>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</si>
  <si>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</si>
  <si>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</si>
  <si>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</si>
  <si>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</si>
  <si>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</si>
  <si>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</si>
  <si>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</si>
  <si>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</si>
  <si>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</si>
  <si>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</si>
  <si>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</si>
  <si>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</si>
  <si>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</si>
  <si>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</si>
  <si>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</si>
  <si>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</si>
  <si>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</si>
  <si>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</si>
  <si>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</si>
  <si>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</si>
  <si>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</si>
  <si>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</si>
  <si>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</si>
  <si>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</si>
  <si>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</si>
  <si>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</si>
  <si>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</si>
  <si>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</si>
  <si>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</si>
  <si>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</si>
  <si>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</si>
  <si>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</si>
  <si>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</si>
  <si>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</si>
  <si>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</si>
  <si>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</si>
  <si>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</si>
  <si>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</si>
  <si>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</si>
  <si>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</si>
  <si>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</si>
  <si>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</si>
  <si>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</si>
  <si>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</si>
  <si>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</si>
  <si>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</si>
  <si>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</si>
  <si>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</si>
  <si>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</si>
  <si>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</si>
  <si>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</si>
  <si>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</si>
  <si>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</si>
  <si>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</si>
  <si>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</si>
  <si>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</si>
  <si>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</si>
  <si>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</si>
  <si>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</si>
  <si>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</si>
  <si>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</si>
  <si>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</si>
  <si>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</si>
  <si>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</si>
  <si>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</si>
  <si>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</si>
  <si>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</si>
  <si>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</si>
  <si>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</si>
  <si>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</si>
  <si>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</si>
  <si>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</si>
  <si>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</si>
  <si>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</si>
  <si>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</si>
  <si>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</si>
  <si>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</si>
  <si>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</si>
  <si>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</si>
  <si>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</si>
  <si>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</si>
  <si>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</si>
  <si>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</si>
  <si>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</si>
  <si>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</si>
  <si>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</si>
  <si>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</si>
  <si>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</si>
  <si>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</si>
  <si>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</si>
  <si>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</si>
  <si>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</si>
  <si>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</si>
  <si>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</si>
  <si>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</si>
  <si>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</si>
  <si>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</si>
  <si>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</si>
  <si>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</si>
  <si>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</si>
  <si>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</si>
  <si>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</si>
  <si>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</si>
  <si>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</si>
  <si>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</si>
  <si>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</si>
  <si>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</si>
  <si>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</si>
  <si>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</si>
  <si>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</si>
  <si>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</si>
  <si>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</si>
  <si>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</si>
  <si>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</si>
  <si>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</si>
  <si>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</si>
  <si>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</si>
  <si>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</si>
  <si>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</si>
  <si>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</si>
  <si>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</si>
  <si>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</si>
  <si>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</si>
  <si>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</si>
  <si>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</si>
  <si>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</si>
  <si>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</si>
  <si>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</si>
  <si>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</si>
  <si>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</si>
  <si>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</si>
  <si>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</si>
  <si>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</si>
  <si>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</si>
  <si>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</si>
  <si>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</si>
  <si>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</si>
  <si>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</si>
  <si>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</si>
  <si>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</si>
  <si>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</si>
  <si>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</si>
  <si>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</si>
  <si>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</si>
  <si>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</si>
  <si>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</si>
  <si>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</si>
  <si>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</si>
  <si>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</si>
  <si>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</si>
  <si>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</si>
  <si>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</si>
  <si>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</si>
  <si>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</si>
  <si>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</si>
  <si>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</si>
  <si>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</si>
  <si>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</si>
  <si>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</si>
  <si>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</si>
  <si>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</si>
  <si>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</si>
  <si>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</si>
  <si>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</si>
  <si>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</si>
  <si>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</si>
  <si>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</si>
  <si>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</si>
  <si>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</si>
  <si>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</si>
  <si>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</si>
  <si>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</si>
  <si>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</si>
  <si>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</si>
  <si>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</si>
  <si>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</si>
  <si>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</si>
  <si>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</si>
  <si>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</si>
  <si>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</si>
  <si>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</si>
  <si>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</si>
  <si>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</si>
  <si>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</si>
  <si>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</si>
  <si>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</si>
  <si>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</si>
  <si>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</si>
  <si>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</si>
  <si>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</si>
  <si>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</si>
  <si>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</si>
  <si>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</si>
  <si>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</si>
  <si>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</si>
  <si>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</si>
  <si>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</si>
  <si>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</si>
  <si>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</si>
  <si>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</si>
  <si>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</si>
  <si>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</si>
  <si>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</si>
  <si>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</si>
  <si>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</si>
  <si>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</si>
  <si>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</si>
  <si>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</si>
  <si>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</si>
  <si>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</si>
  <si>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</si>
  <si>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</si>
  <si>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</si>
  <si>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</si>
  <si>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</si>
  <si>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</si>
  <si>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</si>
  <si>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</si>
  <si>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</si>
  <si>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</si>
  <si>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</si>
  <si>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</si>
  <si>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</si>
  <si>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</si>
  <si>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</si>
  <si>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</si>
  <si>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</si>
  <si>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</si>
  <si>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</si>
  <si>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</si>
  <si>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</si>
  <si>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</si>
  <si>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</si>
  <si>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</si>
  <si>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</si>
  <si>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</si>
  <si>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</si>
  <si>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</si>
  <si>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</si>
  <si>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</si>
  <si>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</si>
  <si>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</si>
  <si>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</si>
  <si>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</si>
  <si>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</si>
  <si>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</si>
  <si>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</si>
  <si>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</si>
  <si>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</si>
  <si>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</si>
  <si>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</si>
  <si>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</si>
  <si>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</si>
  <si>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</si>
  <si>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</si>
  <si>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</si>
  <si>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</si>
  <si>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</si>
  <si>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</si>
  <si>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</si>
  <si>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</si>
  <si>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</si>
  <si>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</si>
  <si>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</si>
  <si>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</si>
  <si>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</si>
  <si>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</si>
  <si>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</si>
  <si>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</si>
  <si>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</si>
  <si>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</si>
  <si>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</si>
  <si>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</si>
  <si>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</si>
  <si>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</si>
  <si>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</si>
  <si>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</si>
  <si>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</si>
  <si>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</si>
  <si>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</si>
  <si>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</si>
  <si>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</si>
  <si>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</si>
  <si>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</si>
  <si>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</si>
  <si>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</si>
  <si>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</si>
  <si>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</si>
  <si>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</si>
  <si>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</si>
  <si>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</si>
  <si>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</si>
  <si>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</si>
  <si>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</si>
  <si>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</si>
  <si>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</si>
  <si>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</si>
  <si>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</si>
  <si>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</si>
  <si>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</si>
  <si>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</si>
  <si>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</si>
  <si>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</si>
  <si>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</si>
  <si>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</si>
  <si>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</si>
  <si>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</si>
  <si>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</si>
  <si>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</si>
  <si>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</si>
  <si>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</si>
  <si>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</si>
  <si>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</si>
  <si>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</si>
  <si>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</si>
  <si>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</si>
  <si>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</si>
  <si>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</si>
  <si>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</si>
  <si>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</si>
  <si>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</si>
  <si>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</si>
  <si>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</si>
  <si>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</si>
  <si>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</si>
  <si>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</si>
  <si>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</si>
  <si>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</si>
  <si>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</si>
  <si>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</si>
  <si>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</si>
  <si>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</si>
  <si>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</si>
  <si>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</si>
  <si>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</si>
  <si>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</si>
  <si>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</si>
  <si>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</si>
  <si>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</si>
  <si>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</si>
  <si>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</si>
  <si>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</si>
  <si>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</si>
  <si>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</si>
  <si>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</si>
  <si>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</si>
  <si>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</si>
  <si>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</si>
  <si>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</si>
  <si>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</si>
  <si>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</si>
  <si>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</si>
  <si>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</si>
  <si>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</si>
  <si>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</si>
  <si>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</si>
  <si>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</si>
  <si>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</si>
  <si>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</si>
  <si>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</si>
  <si>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</si>
  <si>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</si>
  <si>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</si>
  <si>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</si>
  <si>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</si>
  <si>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</si>
  <si>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</si>
  <si>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</si>
  <si>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</si>
  <si>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</si>
  <si>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</si>
  <si>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</si>
  <si>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</si>
  <si>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</si>
  <si>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</si>
  <si>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</si>
  <si>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</si>
  <si>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</si>
  <si>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</si>
  <si>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</si>
  <si>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</si>
  <si>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</si>
  <si>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</si>
  <si>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</si>
  <si>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</si>
  <si>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</si>
  <si>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</si>
  <si>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</si>
  <si>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</si>
  <si>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</si>
  <si>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</si>
  <si>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</si>
  <si>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</si>
  <si>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</si>
  <si>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</si>
  <si>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</si>
  <si>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</si>
  <si>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</si>
  <si>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</si>
  <si>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</si>
  <si>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</si>
  <si>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</si>
  <si>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</si>
  <si>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</si>
  <si>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</si>
  <si>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</si>
  <si>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</si>
  <si>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</si>
  <si>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</si>
  <si>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</si>
  <si>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</si>
  <si>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</si>
  <si>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</si>
  <si>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</si>
  <si>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</si>
  <si>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</si>
  <si>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</si>
  <si>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</si>
  <si>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</si>
  <si>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</si>
  <si>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</si>
  <si>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</si>
  <si>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</si>
  <si>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</si>
  <si>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</si>
  <si>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</si>
  <si>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</si>
  <si>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</si>
  <si>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</si>
  <si>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</si>
  <si>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</si>
  <si>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</si>
  <si>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</si>
  <si>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</si>
  <si>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</si>
  <si>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</si>
  <si>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</si>
  <si>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</si>
  <si>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</si>
  <si>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</si>
  <si>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</si>
  <si>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</si>
  <si>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</si>
  <si>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</si>
  <si>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</si>
  <si>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</si>
  <si>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</si>
  <si>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</si>
  <si>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</si>
  <si>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</si>
  <si>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</si>
  <si>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</si>
  <si>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</si>
  <si>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</si>
  <si>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</si>
  <si>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</si>
  <si>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</si>
  <si>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</si>
  <si>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</si>
  <si>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</si>
  <si>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</si>
  <si>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</si>
  <si>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</si>
  <si>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</si>
  <si>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</si>
  <si>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</si>
  <si>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</si>
  <si>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</si>
  <si>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</si>
  <si>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</si>
  <si>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</si>
  <si>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</si>
  <si>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</si>
  <si>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</si>
  <si>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</si>
  <si>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</si>
  <si>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</si>
  <si>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</si>
  <si>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</si>
  <si>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</si>
  <si>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</si>
  <si>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</si>
  <si>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</si>
  <si>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</si>
  <si>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</si>
  <si>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</si>
  <si>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</si>
  <si>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</si>
  <si>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</si>
  <si>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</si>
  <si>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</si>
  <si>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</si>
  <si>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</si>
  <si>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</si>
  <si>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</si>
  <si>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</si>
  <si>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</si>
  <si>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</si>
  <si>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</si>
  <si>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</si>
  <si>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</si>
  <si>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</si>
  <si>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</si>
  <si>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</si>
  <si>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</si>
  <si>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</si>
  <si>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</si>
  <si>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</si>
  <si>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</si>
  <si>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</si>
  <si>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</si>
  <si>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</si>
  <si>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</si>
  <si>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</si>
  <si>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</si>
  <si>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</si>
  <si>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</si>
  <si>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</si>
  <si>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</si>
  <si>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</si>
  <si>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</si>
  <si>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</si>
  <si>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</si>
  <si>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</si>
  <si>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</si>
  <si>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</si>
  <si>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</si>
  <si>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</si>
  <si>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</si>
  <si>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</si>
  <si>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</si>
  <si>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</si>
  <si>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</si>
  <si>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</si>
  <si>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</si>
  <si>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</si>
  <si>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</si>
  <si>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</si>
  <si>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</si>
  <si>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</si>
  <si>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</si>
  <si>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</si>
  <si>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</si>
  <si>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</si>
  <si>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</si>
  <si>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</si>
  <si>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</si>
  <si>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</si>
  <si>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</si>
  <si>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</si>
  <si>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</si>
  <si>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</si>
  <si>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</si>
  <si>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</si>
  <si>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</si>
  <si>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</si>
  <si>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</si>
  <si>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</si>
  <si>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</si>
  <si>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</si>
  <si>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</si>
  <si>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</si>
  <si>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</si>
  <si>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</si>
  <si>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</si>
  <si>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</si>
  <si>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</si>
  <si>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</si>
  <si>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</si>
  <si>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</si>
  <si>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</si>
  <si>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</si>
  <si>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</si>
  <si>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</si>
  <si>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</si>
  <si>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</si>
  <si>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</si>
  <si>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</si>
  <si>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</si>
  <si>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</si>
  <si>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</si>
  <si>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</si>
  <si>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</si>
  <si>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</si>
  <si>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</si>
  <si>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</si>
  <si>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</si>
  <si>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</si>
  <si>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</si>
  <si>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</si>
  <si>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</si>
  <si>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</si>
  <si>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</si>
  <si>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</si>
  <si>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</si>
  <si>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</si>
  <si>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</si>
  <si>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</si>
  <si>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</si>
  <si>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</si>
  <si>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</si>
  <si>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</si>
  <si>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</si>
  <si>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</si>
  <si>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</si>
  <si>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</si>
  <si>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</si>
  <si>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</si>
  <si>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</si>
  <si>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</si>
  <si>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</si>
  <si>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</si>
  <si>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</si>
  <si>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</si>
  <si>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</si>
  <si>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</si>
  <si>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</si>
  <si>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</si>
  <si>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</si>
  <si>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</si>
  <si>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</si>
  <si>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</si>
  <si>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</si>
  <si>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</si>
  <si>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</si>
  <si>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</si>
  <si>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</si>
  <si>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</si>
  <si>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</si>
  <si>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</si>
  <si>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</si>
  <si>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</si>
  <si>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</si>
  <si>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</si>
  <si>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</si>
  <si>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</si>
  <si>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</si>
  <si>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</si>
  <si>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</si>
  <si>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</si>
  <si>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</si>
  <si>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</si>
  <si>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</si>
  <si>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</si>
  <si>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</si>
  <si>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</si>
  <si>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</si>
  <si>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</si>
  <si>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</si>
  <si>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</si>
  <si>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</si>
  <si>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</si>
  <si>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</si>
  <si>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</si>
  <si>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</si>
  <si>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</si>
  <si>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</si>
  <si>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</si>
  <si>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</si>
  <si>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</si>
  <si>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</si>
  <si>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</si>
  <si>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</si>
  <si>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</si>
  <si>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</si>
  <si>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</si>
  <si>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</si>
  <si>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</si>
  <si>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</si>
  <si>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</si>
  <si>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</si>
  <si>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</si>
  <si>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</si>
  <si>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</si>
  <si>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</si>
  <si>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</si>
  <si>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</si>
  <si>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</si>
  <si>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</si>
  <si>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</si>
  <si>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</si>
  <si>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</si>
  <si>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</si>
  <si>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</si>
  <si>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</si>
  <si>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</si>
  <si>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</si>
  <si>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</si>
  <si>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</si>
  <si>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</si>
  <si>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</si>
  <si>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</si>
  <si>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</si>
  <si>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</si>
  <si>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</si>
  <si>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</si>
  <si>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</si>
  <si>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</si>
  <si>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</si>
  <si>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</si>
  <si>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</si>
  <si>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</si>
  <si>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</si>
  <si>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</si>
  <si>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</si>
  <si>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</si>
  <si>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</si>
  <si>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</si>
  <si>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</si>
  <si>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</si>
  <si>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</si>
  <si>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</si>
  <si>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</si>
  <si>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</si>
  <si>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</si>
  <si>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</si>
  <si>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</si>
  <si>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</si>
  <si>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</si>
  <si>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</si>
  <si>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</si>
  <si>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</si>
  <si>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</si>
  <si>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</si>
  <si>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</si>
  <si>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</si>
  <si>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</si>
  <si>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</si>
  <si>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</si>
  <si>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</si>
  <si>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</si>
  <si>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</si>
  <si>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</si>
  <si>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</si>
  <si>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</si>
  <si>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</si>
  <si>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</si>
  <si>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</si>
  <si>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</si>
  <si>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</si>
  <si>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</si>
  <si>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</si>
  <si>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</si>
  <si>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</si>
  <si>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</si>
  <si>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</si>
  <si>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</si>
  <si>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</si>
  <si>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</si>
  <si>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</si>
  <si>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</si>
  <si>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</si>
  <si>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</si>
  <si>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</si>
  <si>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</si>
  <si>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</si>
  <si>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</si>
  <si>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</si>
  <si>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</si>
  <si>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</si>
  <si>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</si>
  <si>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</si>
  <si>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</si>
  <si>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</si>
  <si>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</si>
  <si>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</si>
  <si>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</si>
  <si>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</si>
  <si>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</si>
  <si>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</si>
  <si>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</si>
  <si>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</si>
  <si>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</si>
  <si>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</si>
  <si>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</si>
  <si>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</si>
  <si>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</si>
  <si>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</si>
  <si>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</si>
  <si>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</si>
  <si>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</si>
  <si>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</si>
  <si>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</si>
  <si>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</si>
  <si>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</si>
  <si>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</si>
  <si>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</si>
  <si>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</si>
  <si>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</si>
  <si>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</si>
  <si>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</si>
  <si>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</si>
  <si>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</si>
  <si>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</si>
  <si>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</si>
  <si>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</si>
  <si>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</si>
  <si>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</si>
  <si>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</si>
  <si>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</si>
  <si>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</si>
  <si>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</si>
  <si>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</si>
  <si>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</si>
  <si>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</si>
  <si>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</si>
  <si>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</si>
  <si>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</si>
  <si>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</si>
  <si>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</si>
  <si>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</si>
  <si>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</si>
  <si>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</si>
  <si>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</si>
  <si>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</si>
  <si>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</si>
  <si>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ДФ ДСК БАЛАНС</t>
  </si>
  <si>
    <t>РГ-05-1209</t>
  </si>
  <si>
    <t>131500620</t>
  </si>
  <si>
    <t>София, ул. "Московска" №19</t>
  </si>
  <si>
    <t>София, ул."Алабин" № 36, ет.3</t>
  </si>
  <si>
    <t>daniela.aleksandrova@dskam.bg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</si>
</sst>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medium"/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9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92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7" applyNumberFormat="1" applyFont="1" applyAlignment="1" applyProtection="1">
      <alignment horizontal="left" vertical="center"/>
      <protection/>
    </xf>
    <xf numFmtId="195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6" fontId="14" fillId="7" borderId="21" xfId="233" applyNumberFormat="1" applyFont="1" applyFill="1" applyBorder="1" applyAlignment="1" applyProtection="1">
      <alignment/>
      <protection locked="0"/>
    </xf>
    <xf numFmtId="196" fontId="14" fillId="7" borderId="22" xfId="233" applyNumberFormat="1" applyFont="1" applyFill="1" applyBorder="1" applyAlignment="1" applyProtection="1">
      <alignment/>
      <protection locked="0"/>
    </xf>
    <xf numFmtId="196" fontId="14" fillId="7" borderId="23" xfId="233" applyNumberFormat="1" applyFont="1" applyFill="1" applyBorder="1" applyAlignment="1" applyProtection="1">
      <alignment/>
      <protection locked="0"/>
    </xf>
    <xf numFmtId="196" fontId="14" fillId="7" borderId="24" xfId="233" applyNumberFormat="1" applyFont="1" applyFill="1" applyBorder="1" applyAlignment="1" applyProtection="1">
      <alignment/>
      <protection locked="0"/>
    </xf>
    <xf numFmtId="196" fontId="14" fillId="7" borderId="23" xfId="131" applyNumberFormat="1" applyFont="1" applyFill="1" applyBorder="1" applyAlignment="1" applyProtection="1">
      <alignment/>
      <protection locked="0"/>
    </xf>
    <xf numFmtId="196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6" fontId="14" fillId="44" borderId="11" xfId="131" applyNumberFormat="1" applyFont="1" applyFill="1" applyBorder="1" applyAlignment="1" applyProtection="1">
      <alignment horizontal="right"/>
      <protection hidden="1"/>
    </xf>
    <xf numFmtId="196" fontId="14" fillId="44" borderId="28" xfId="131" applyNumberFormat="1" applyFont="1" applyFill="1" applyBorder="1" applyAlignment="1" applyProtection="1">
      <alignment horizontal="left"/>
      <protection hidden="1"/>
    </xf>
    <xf numFmtId="196" fontId="14" fillId="44" borderId="28" xfId="131" applyNumberFormat="1" applyFont="1" applyFill="1" applyBorder="1" applyAlignment="1" applyProtection="1">
      <alignment horizontal="right"/>
      <protection hidden="1"/>
    </xf>
    <xf numFmtId="196" fontId="14" fillId="0" borderId="15" xfId="131" applyNumberFormat="1" applyFont="1" applyFill="1" applyBorder="1" applyAlignment="1" applyProtection="1">
      <alignment horizontal="right"/>
      <protection hidden="1"/>
    </xf>
    <xf numFmtId="196" fontId="14" fillId="0" borderId="19" xfId="131" applyNumberFormat="1" applyFont="1" applyFill="1" applyBorder="1" applyAlignment="1" applyProtection="1">
      <alignment horizontal="left"/>
      <protection hidden="1"/>
    </xf>
    <xf numFmtId="196" fontId="14" fillId="0" borderId="19" xfId="131" applyNumberFormat="1" applyFont="1" applyFill="1" applyBorder="1" applyAlignment="1" applyProtection="1">
      <alignment horizontal="right"/>
      <protection hidden="1"/>
    </xf>
    <xf numFmtId="196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6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9" fontId="14" fillId="11" borderId="27" xfId="0" applyNumberFormat="1" applyFont="1" applyFill="1" applyBorder="1" applyAlignment="1">
      <alignment/>
    </xf>
    <xf numFmtId="0" fontId="14" fillId="11" borderId="27" xfId="237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95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5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95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6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6" xfId="131" applyNumberFormat="1" applyFont="1" applyFill="1" applyBorder="1" applyProtection="1">
      <alignment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3" applyNumberFormat="1" applyFont="1" applyFill="1" applyBorder="1" applyAlignment="1" applyProtection="1">
      <alignment/>
      <protection locked="0"/>
    </xf>
    <xf numFmtId="201" fontId="14" fillId="7" borderId="24" xfId="233" applyNumberFormat="1" applyFont="1" applyFill="1" applyBorder="1" applyAlignment="1" applyProtection="1">
      <alignment/>
      <protection locked="0"/>
    </xf>
    <xf numFmtId="201" fontId="14" fillId="7" borderId="24" xfId="131" applyNumberFormat="1" applyFont="1" applyFill="1" applyBorder="1" applyAlignment="1" applyProtection="1">
      <alignment/>
      <protection locked="0"/>
    </xf>
    <xf numFmtId="203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7" xfId="234" applyNumberFormat="1" applyFont="1" applyFill="1" applyBorder="1" applyAlignment="1" applyProtection="1">
      <alignment horizontal="right" vertical="center" wrapText="1"/>
      <protection/>
    </xf>
    <xf numFmtId="3" fontId="14" fillId="0" borderId="37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92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1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92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201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201" fontId="14" fillId="7" borderId="17" xfId="241" applyNumberFormat="1" applyFont="1" applyFill="1" applyBorder="1" applyProtection="1">
      <alignment/>
      <protection locked="0"/>
    </xf>
    <xf numFmtId="0" fontId="14" fillId="7" borderId="10" xfId="0" applyFont="1" applyFill="1" applyBorder="1" applyAlignment="1" applyProtection="1">
      <alignment horizontal="right"/>
      <protection locked="0"/>
    </xf>
    <xf numFmtId="198" fontId="14" fillId="7" borderId="10" xfId="0" applyNumberFormat="1" applyFont="1" applyFill="1" applyBorder="1" applyAlignment="1" applyProtection="1">
      <alignment horizontal="right"/>
      <protection locked="0"/>
    </xf>
    <xf numFmtId="200" fontId="14" fillId="7" borderId="10" xfId="0" applyNumberFormat="1" applyFont="1" applyFill="1" applyBorder="1" applyAlignment="1" applyProtection="1">
      <alignment horizontal="right"/>
      <protection locked="0"/>
    </xf>
    <xf numFmtId="1" fontId="14" fillId="7" borderId="38" xfId="131" applyNumberFormat="1" applyFont="1" applyFill="1" applyBorder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7" xfId="240" applyFont="1" applyFill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7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7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7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7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7" xfId="233" applyFont="1" applyFill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7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7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7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26" sqref="C26:C29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43831</v>
      </c>
    </row>
    <row r="7" spans="2:3" ht="15.75">
      <c r="B7" s="24" t="s">
        <v>234</v>
      </c>
      <c r="C7" s="266">
        <v>44012</v>
      </c>
    </row>
    <row r="8" spans="2:3" ht="15.75">
      <c r="B8" s="24" t="s">
        <v>235</v>
      </c>
      <c r="C8" s="266">
        <v>44042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1493</v>
      </c>
    </row>
    <row r="12" spans="2:3" ht="15.75">
      <c r="B12" s="24" t="s">
        <v>238</v>
      </c>
      <c r="C12" s="267" t="s">
        <v>1494</v>
      </c>
    </row>
    <row r="13" spans="2:3" ht="15.75">
      <c r="B13" s="24" t="s">
        <v>239</v>
      </c>
      <c r="C13" s="267" t="s">
        <v>1495</v>
      </c>
    </row>
    <row r="14" spans="2:3" ht="15.75">
      <c r="B14" s="24" t="s">
        <v>240</v>
      </c>
      <c r="C14" s="267" t="s">
        <v>1496</v>
      </c>
    </row>
    <row r="15" spans="2:3" ht="15.75">
      <c r="B15" s="24" t="s">
        <v>241</v>
      </c>
      <c r="C15" s="267" t="s">
        <v>1497</v>
      </c>
    </row>
    <row r="16" spans="2:3" ht="15.75">
      <c r="B16" s="27" t="s">
        <v>242</v>
      </c>
      <c r="C16" s="268" t="s">
        <v>1484</v>
      </c>
    </row>
    <row r="17" spans="2:3" ht="15.75">
      <c r="B17" s="27" t="s">
        <v>243</v>
      </c>
      <c r="C17" s="489" t="s">
        <v>1485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1486</v>
      </c>
    </row>
    <row r="21" spans="2:3" ht="15.75">
      <c r="B21" s="24" t="s">
        <v>238</v>
      </c>
      <c r="C21" s="267" t="s">
        <v>1487</v>
      </c>
    </row>
    <row r="22" spans="2:3" ht="15.75">
      <c r="B22" s="24" t="s">
        <v>239</v>
      </c>
      <c r="C22" s="267" t="s">
        <v>1488</v>
      </c>
    </row>
    <row r="23" spans="2:3" ht="15.75">
      <c r="B23" s="24" t="s">
        <v>246</v>
      </c>
      <c r="C23" s="267" t="s">
        <v>1489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1490</v>
      </c>
    </row>
    <row r="27" spans="2:3" ht="15.75">
      <c r="B27" s="27" t="s">
        <v>249</v>
      </c>
      <c r="C27" s="268" t="s">
        <v>1491</v>
      </c>
    </row>
    <row r="28" spans="2:3" ht="15.75">
      <c r="B28" s="27" t="s">
        <v>242</v>
      </c>
      <c r="C28" s="268" t="s">
        <v>1492</v>
      </c>
    </row>
    <row r="29" spans="2:3" ht="15.75">
      <c r="B29" s="27" t="s">
        <v>243</v>
      </c>
      <c r="C29" s="489" t="s">
        <v>1498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5" t="s">
        <v>1365</v>
      </c>
      <c r="C35" s="554" t="s">
        <v>1350</v>
      </c>
    </row>
    <row r="36" spans="2:3" ht="15.75">
      <c r="B36" s="555" t="s">
        <v>1377</v>
      </c>
      <c r="C36" s="554" t="s">
        <v>955</v>
      </c>
    </row>
    <row r="37" spans="2:3" ht="15.75">
      <c r="B37" s="555" t="s">
        <v>1426</v>
      </c>
      <c r="C37" s="554" t="s">
        <v>1375</v>
      </c>
    </row>
    <row r="38" spans="2:3" ht="15.75">
      <c r="B38" s="555" t="s">
        <v>1378</v>
      </c>
      <c r="C38" s="554" t="s">
        <v>1376</v>
      </c>
    </row>
    <row r="39" spans="2:3" ht="31.5">
      <c r="B39" s="555" t="s">
        <v>1379</v>
      </c>
      <c r="C39" s="554" t="s">
        <v>1417</v>
      </c>
    </row>
    <row r="40" spans="2:3" ht="15.75">
      <c r="B40" s="555" t="s">
        <v>1380</v>
      </c>
      <c r="C40" s="556" t="s">
        <v>252</v>
      </c>
    </row>
    <row r="41" spans="2:3" ht="15.75">
      <c r="B41" s="555" t="s">
        <v>1381</v>
      </c>
      <c r="C41" s="557" t="s">
        <v>253</v>
      </c>
    </row>
    <row r="42" spans="2:3" ht="15.75">
      <c r="B42" s="555" t="s">
        <v>1382</v>
      </c>
      <c r="C42" s="557" t="s">
        <v>256</v>
      </c>
    </row>
    <row r="43" spans="2:3" ht="15.75">
      <c r="B43" s="555" t="s">
        <v>1383</v>
      </c>
      <c r="C43" s="557" t="s">
        <v>1471</v>
      </c>
    </row>
    <row r="44" spans="2:3" ht="63">
      <c r="B44" s="555" t="s">
        <v>1384</v>
      </c>
      <c r="C44" s="558" t="s">
        <v>948</v>
      </c>
    </row>
    <row r="45" spans="2:3" ht="31.5">
      <c r="B45" s="555" t="s">
        <v>1385</v>
      </c>
      <c r="C45" s="558" t="s">
        <v>1345</v>
      </c>
    </row>
    <row r="46" spans="2:3" ht="31.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E10" sqref="E10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2" t="s">
        <v>1471</v>
      </c>
      <c r="C2" s="662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2" t="str">
        <f>CONCATENATE("на ",UPPER(dfName))</f>
        <v>на ДФ ДСК БАЛАНС</v>
      </c>
      <c r="C3" s="662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2" t="str">
        <f>CONCATENATE("към ",TEXT(EndDate,"dd.mm.yyyy")," г.")</f>
        <v>към 30.06.2020 г.</v>
      </c>
      <c r="C4" s="662"/>
      <c r="D4" s="76" t="s">
        <v>914</v>
      </c>
      <c r="E4" s="224">
        <f>ReportedCompletionDate</f>
        <v>44042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5"/>
      <c r="B10" s="53"/>
      <c r="C10" s="579"/>
      <c r="D10" s="305"/>
      <c r="E10" s="305"/>
      <c r="F10" s="614">
        <f>E10/'1-SB'!$C$47</f>
        <v>0</v>
      </c>
    </row>
    <row r="11" spans="1:6" ht="15.75">
      <c r="A11" s="305"/>
      <c r="B11" s="53"/>
      <c r="C11" s="579"/>
      <c r="D11" s="305"/>
      <c r="E11" s="305"/>
      <c r="F11" s="614">
        <f>E11/'1-SB'!$C$47</f>
        <v>0</v>
      </c>
    </row>
    <row r="12" spans="1:6" ht="15.75">
      <c r="A12" s="305"/>
      <c r="B12" s="53"/>
      <c r="C12" s="579"/>
      <c r="D12" s="305"/>
      <c r="E12" s="305"/>
      <c r="F12" s="614">
        <f>E12/'1-SB'!$C$47</f>
        <v>0</v>
      </c>
    </row>
    <row r="13" spans="1:6" ht="15.75">
      <c r="A13" s="305"/>
      <c r="B13" s="53"/>
      <c r="C13" s="579"/>
      <c r="D13" s="305"/>
      <c r="E13" s="305"/>
      <c r="F13" s="614">
        <f>E13/'1-SB'!$C$47</f>
        <v>0</v>
      </c>
    </row>
    <row r="14" spans="1:6" ht="15.75">
      <c r="A14" s="305"/>
      <c r="B14" s="53"/>
      <c r="C14" s="579"/>
      <c r="D14" s="305"/>
      <c r="E14" s="305"/>
      <c r="F14" s="614">
        <f>E14/'1-SB'!$C$47</f>
        <v>0</v>
      </c>
    </row>
    <row r="15" spans="1:6" ht="15.75">
      <c r="A15" s="305"/>
      <c r="B15" s="53"/>
      <c r="C15" s="579"/>
      <c r="D15" s="305"/>
      <c r="E15" s="305"/>
      <c r="F15" s="614">
        <f>E15/'1-SB'!$C$47</f>
        <v>0</v>
      </c>
    </row>
    <row r="16" spans="1:6" ht="15.75">
      <c r="A16" s="305"/>
      <c r="B16" s="53"/>
      <c r="C16" s="579"/>
      <c r="D16" s="305"/>
      <c r="E16" s="305"/>
      <c r="F16" s="614">
        <f>E16/'1-SB'!$C$47</f>
        <v>0</v>
      </c>
    </row>
    <row r="17" spans="1:6" ht="15.75">
      <c r="A17" s="305"/>
      <c r="B17" s="53"/>
      <c r="C17" s="579"/>
      <c r="D17" s="305"/>
      <c r="E17" s="305"/>
      <c r="F17" s="614">
        <f>E17/'1-SB'!$C$47</f>
        <v>0</v>
      </c>
    </row>
    <row r="18" spans="1:6" ht="15.75">
      <c r="A18" s="305"/>
      <c r="B18" s="53"/>
      <c r="C18" s="579"/>
      <c r="D18" s="305"/>
      <c r="E18" s="231"/>
      <c r="F18" s="614">
        <f>E18/'1-SB'!$C$47</f>
        <v>0</v>
      </c>
    </row>
    <row r="19" spans="1:6" ht="15.75">
      <c r="A19" s="305"/>
      <c r="B19" s="53"/>
      <c r="C19" s="579"/>
      <c r="D19" s="305"/>
      <c r="E19" s="231"/>
      <c r="F19" s="614">
        <f>E19/'1-SB'!$C$47</f>
        <v>0</v>
      </c>
    </row>
    <row r="20" spans="1:6" ht="15.75">
      <c r="A20" s="305"/>
      <c r="B20" s="53"/>
      <c r="C20" s="579"/>
      <c r="D20" s="305"/>
      <c r="E20" s="305"/>
      <c r="F20" s="614">
        <f>E20/'1-SB'!$C$47</f>
        <v>0</v>
      </c>
    </row>
    <row r="21" spans="1:6" ht="15.75">
      <c r="A21" s="305"/>
      <c r="B21" s="53"/>
      <c r="C21" s="579"/>
      <c r="D21" s="305"/>
      <c r="E21" s="305"/>
      <c r="F21" s="614">
        <f>E21/'1-SB'!$C$47</f>
        <v>0</v>
      </c>
    </row>
    <row r="22" spans="1:6" ht="15.75">
      <c r="A22" s="305"/>
      <c r="B22" s="53"/>
      <c r="C22" s="579"/>
      <c r="D22" s="305"/>
      <c r="E22" s="305"/>
      <c r="F22" s="614">
        <f>E22/'1-SB'!$C$47</f>
        <v>0</v>
      </c>
    </row>
    <row r="23" spans="1:6" ht="15.75">
      <c r="A23" s="305"/>
      <c r="B23" s="53"/>
      <c r="C23" s="579"/>
      <c r="D23" s="305"/>
      <c r="E23" s="305"/>
      <c r="F23" s="614">
        <f>E23/'1-SB'!$C$47</f>
        <v>0</v>
      </c>
    </row>
    <row r="24" spans="1:6" ht="15.75">
      <c r="A24" s="305"/>
      <c r="B24" s="53"/>
      <c r="C24" s="579"/>
      <c r="D24" s="305"/>
      <c r="E24" s="305"/>
      <c r="F24" s="614">
        <f>E24/'1-SB'!$C$47</f>
        <v>0</v>
      </c>
    </row>
    <row r="25" spans="1:6" ht="15.75">
      <c r="A25" s="305"/>
      <c r="B25" s="53"/>
      <c r="C25" s="579"/>
      <c r="D25" s="305"/>
      <c r="E25" s="305"/>
      <c r="F25" s="614">
        <f>E25/'1-SB'!$C$47</f>
        <v>0</v>
      </c>
    </row>
    <row r="26" spans="1:6" ht="15.75">
      <c r="A26" s="305"/>
      <c r="B26" s="53"/>
      <c r="C26" s="579"/>
      <c r="D26" s="305"/>
      <c r="E26" s="305"/>
      <c r="F26" s="614">
        <f>E26/'1-SB'!$C$47</f>
        <v>0</v>
      </c>
    </row>
    <row r="27" spans="1:6" ht="15.75">
      <c r="A27" s="305"/>
      <c r="B27" s="53"/>
      <c r="C27" s="579"/>
      <c r="D27" s="305"/>
      <c r="E27" s="305"/>
      <c r="F27" s="614">
        <f>E27/'1-SB'!$C$47</f>
        <v>0</v>
      </c>
    </row>
    <row r="28" spans="1:6" ht="15.75">
      <c r="A28" s="305"/>
      <c r="B28" s="53"/>
      <c r="C28" s="579"/>
      <c r="D28" s="305"/>
      <c r="E28" s="305"/>
      <c r="F28" s="614">
        <f>E28/'1-SB'!$C$47</f>
        <v>0</v>
      </c>
    </row>
    <row r="29" spans="1:6" ht="15.75">
      <c r="A29" s="308"/>
      <c r="B29" s="291"/>
      <c r="C29" s="579"/>
      <c r="D29" s="308"/>
      <c r="E29" s="308"/>
      <c r="F29" s="615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A12" sqref="A12:E14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7" t="s">
        <v>948</v>
      </c>
      <c r="B2" s="697"/>
      <c r="C2" s="697"/>
      <c r="D2" s="697"/>
      <c r="E2" s="697"/>
      <c r="F2" s="697"/>
      <c r="G2" s="66"/>
      <c r="H2" s="66"/>
      <c r="I2" s="66"/>
      <c r="J2" s="41"/>
      <c r="K2" s="65"/>
      <c r="L2" s="65"/>
    </row>
    <row r="3" spans="1:12" s="61" customFormat="1" ht="15.75">
      <c r="A3" s="699" t="str">
        <f>CONCATENATE("на ",UPPER(dfName))</f>
        <v>на ДФ ДСК БАЛАНС</v>
      </c>
      <c r="B3" s="699"/>
      <c r="C3" s="699"/>
      <c r="D3" s="699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9" t="str">
        <f>CONCATENATE("към ",TEXT(EndDate,"dd.mm.yyyy")," г.")</f>
        <v>към 30.06.2020 г.</v>
      </c>
      <c r="B4" s="699"/>
      <c r="C4" s="699"/>
      <c r="D4" s="699"/>
      <c r="E4" s="76" t="s">
        <v>914</v>
      </c>
      <c r="F4" s="224">
        <f>ReportedCompletionDate</f>
        <v>44042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4" customFormat="1" ht="15.75"/>
    <row r="9" s="544" customFormat="1" ht="15.75"/>
    <row r="10" spans="1:7" s="544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8"/>
      <c r="F12" s="301">
        <f>E12/'1-SB'!$C$47</f>
        <v>0</v>
      </c>
      <c r="G12" s="296">
        <f>F12+F13</f>
        <v>0</v>
      </c>
    </row>
    <row r="13" spans="1:7" s="544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89" t="s">
        <v>951</v>
      </c>
      <c r="C116" s="698" t="s">
        <v>979</v>
      </c>
      <c r="D116" s="698"/>
      <c r="E116" s="698"/>
      <c r="F116" s="698"/>
      <c r="G116" s="698"/>
    </row>
    <row r="117" spans="3:7" s="544" customFormat="1" ht="15.75">
      <c r="C117" s="698"/>
      <c r="D117" s="698"/>
      <c r="E117" s="698"/>
      <c r="F117" s="698"/>
      <c r="G117" s="698"/>
    </row>
    <row r="118" spans="3:7" s="544" customFormat="1" ht="15.75">
      <c r="C118" s="698"/>
      <c r="D118" s="698"/>
      <c r="E118" s="698"/>
      <c r="F118" s="698"/>
      <c r="G118" s="698"/>
    </row>
    <row r="119" spans="3:7" s="544" customFormat="1" ht="15.75">
      <c r="C119" s="698"/>
      <c r="D119" s="698"/>
      <c r="E119" s="698"/>
      <c r="F119" s="698"/>
      <c r="G119" s="698"/>
    </row>
    <row r="120" s="544" customFormat="1" ht="15.75">
      <c r="A120" s="545" t="s">
        <v>1336</v>
      </c>
    </row>
    <row r="121" spans="1:7" s="544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4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H19" sqref="H19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7" t="s">
        <v>1345</v>
      </c>
      <c r="B2" s="697"/>
      <c r="C2" s="697"/>
      <c r="D2" s="697"/>
      <c r="E2" s="697"/>
      <c r="F2" s="304"/>
      <c r="G2" s="66"/>
      <c r="H2" s="66"/>
      <c r="I2" s="66"/>
      <c r="J2" s="41"/>
      <c r="K2" s="65"/>
      <c r="L2" s="65"/>
    </row>
    <row r="3" spans="1:12" s="61" customFormat="1" ht="15.75">
      <c r="A3" s="662" t="str">
        <f>CONCATENATE("на ",UPPER(dfName))</f>
        <v>на ДФ ДСК БАЛАНС</v>
      </c>
      <c r="B3" s="662"/>
      <c r="C3" s="662"/>
      <c r="D3" s="662"/>
      <c r="E3" s="662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700" t="str">
        <f>CONCATENATE("към ",TEXT(EndDate,"dd.mm.yyyy")," г.")</f>
        <v>към 30.06.2020 г.</v>
      </c>
      <c r="B4" s="700"/>
      <c r="C4" s="700"/>
      <c r="D4" s="76" t="s">
        <v>914</v>
      </c>
      <c r="E4" s="224">
        <f>ReportedCompletionDate</f>
        <v>44042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4" customFormat="1" ht="15" customHeight="1">
      <c r="A8" s="701" t="s">
        <v>257</v>
      </c>
      <c r="B8" s="703" t="s">
        <v>259</v>
      </c>
      <c r="C8" s="274"/>
      <c r="D8" s="705" t="s">
        <v>953</v>
      </c>
      <c r="E8" s="703" t="s">
        <v>980</v>
      </c>
    </row>
    <row r="9" spans="1:5" s="544" customFormat="1" ht="108.75" customHeight="1">
      <c r="A9" s="702"/>
      <c r="B9" s="704"/>
      <c r="C9" s="281" t="s">
        <v>952</v>
      </c>
      <c r="D9" s="706"/>
      <c r="E9" s="707"/>
    </row>
    <row r="10" spans="1:5" s="544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.75">
      <c r="A11" s="648"/>
      <c r="B11" s="275"/>
      <c r="C11" s="277"/>
      <c r="D11" s="276"/>
      <c r="E11" s="592"/>
    </row>
    <row r="12" spans="1:5" s="544" customFormat="1" ht="15.75">
      <c r="A12" s="588"/>
      <c r="B12" s="277"/>
      <c r="C12" s="277"/>
      <c r="D12" s="278"/>
      <c r="E12" s="593"/>
    </row>
    <row r="13" spans="1:5" s="544" customFormat="1" ht="15.75">
      <c r="A13" s="588"/>
      <c r="B13" s="277"/>
      <c r="C13" s="277"/>
      <c r="D13" s="278"/>
      <c r="E13" s="593"/>
    </row>
    <row r="14" spans="1:5" s="544" customFormat="1" ht="15.75">
      <c r="A14" s="588"/>
      <c r="B14" s="277"/>
      <c r="C14" s="277"/>
      <c r="D14" s="278"/>
      <c r="E14" s="593"/>
    </row>
    <row r="15" spans="1:5" s="544" customFormat="1" ht="15.75">
      <c r="A15" s="588"/>
      <c r="B15" s="279"/>
      <c r="C15" s="277"/>
      <c r="D15" s="278"/>
      <c r="E15" s="593"/>
    </row>
    <row r="16" spans="1:5" s="544" customFormat="1" ht="15.75">
      <c r="A16" s="588"/>
      <c r="B16" s="279"/>
      <c r="C16" s="277"/>
      <c r="D16" s="280"/>
      <c r="E16" s="594"/>
    </row>
    <row r="17" spans="1:5" s="544" customFormat="1" ht="15.75">
      <c r="A17" s="588"/>
      <c r="B17" s="279"/>
      <c r="C17" s="277"/>
      <c r="D17" s="280"/>
      <c r="E17" s="594"/>
    </row>
    <row r="18" spans="1:5" s="544" customFormat="1" ht="15.75">
      <c r="A18" s="588"/>
      <c r="B18" s="277"/>
      <c r="C18" s="277"/>
      <c r="D18" s="280"/>
      <c r="E18" s="594"/>
    </row>
    <row r="19" spans="1:5" s="544" customFormat="1" ht="15.75">
      <c r="A19" s="588"/>
      <c r="B19" s="277"/>
      <c r="C19" s="277"/>
      <c r="D19" s="280"/>
      <c r="E19" s="594"/>
    </row>
    <row r="20" spans="1:5" s="544" customFormat="1" ht="15.75">
      <c r="A20" s="588"/>
      <c r="B20" s="277"/>
      <c r="C20" s="277"/>
      <c r="D20" s="280"/>
      <c r="E20" s="594"/>
    </row>
    <row r="21" spans="1:5" s="544" customFormat="1" ht="15.75">
      <c r="A21" s="588"/>
      <c r="B21" s="277"/>
      <c r="C21" s="277"/>
      <c r="D21" s="280"/>
      <c r="E21" s="594"/>
    </row>
    <row r="22" spans="1:5" s="544" customFormat="1" ht="15.75">
      <c r="A22" s="588"/>
      <c r="B22" s="279"/>
      <c r="C22" s="277"/>
      <c r="D22" s="280"/>
      <c r="E22" s="594"/>
    </row>
    <row r="23" spans="1:5" s="544" customFormat="1" ht="15.75">
      <c r="A23" s="588"/>
      <c r="B23" s="279"/>
      <c r="C23" s="277"/>
      <c r="D23" s="280"/>
      <c r="E23" s="594"/>
    </row>
    <row r="24" spans="1:5" s="544" customFormat="1" ht="15.75">
      <c r="A24" s="588"/>
      <c r="B24" s="279"/>
      <c r="C24" s="277"/>
      <c r="D24" s="280"/>
      <c r="E24" s="594"/>
    </row>
    <row r="25" spans="1:5" s="544" customFormat="1" ht="15.75">
      <c r="A25" s="588"/>
      <c r="B25" s="277"/>
      <c r="C25" s="277"/>
      <c r="D25" s="280"/>
      <c r="E25" s="594"/>
    </row>
    <row r="26" spans="1:5" s="544" customFormat="1" ht="15.75">
      <c r="A26" s="588"/>
      <c r="B26" s="277"/>
      <c r="C26" s="277"/>
      <c r="D26" s="280"/>
      <c r="E26" s="594"/>
    </row>
    <row r="27" spans="1:5" s="544" customFormat="1" ht="15.75">
      <c r="A27" s="588"/>
      <c r="B27" s="277"/>
      <c r="C27" s="277"/>
      <c r="D27" s="280"/>
      <c r="E27" s="594"/>
    </row>
    <row r="28" spans="1:5" s="544" customFormat="1" ht="15.75">
      <c r="A28" s="588"/>
      <c r="B28" s="277"/>
      <c r="C28" s="277"/>
      <c r="D28" s="280"/>
      <c r="E28" s="594"/>
    </row>
    <row r="29" spans="1:5" s="544" customFormat="1" ht="15.75">
      <c r="A29" s="588"/>
      <c r="B29" s="279"/>
      <c r="C29" s="277"/>
      <c r="D29" s="280"/>
      <c r="E29" s="594"/>
    </row>
    <row r="30" spans="1:5" s="544" customFormat="1" ht="15.75">
      <c r="A30" s="588"/>
      <c r="B30" s="279"/>
      <c r="C30" s="277"/>
      <c r="D30" s="280"/>
      <c r="E30" s="594"/>
    </row>
    <row r="31" spans="1:5" s="544" customFormat="1" ht="15.75">
      <c r="A31" s="588"/>
      <c r="B31" s="279"/>
      <c r="C31" s="277"/>
      <c r="D31" s="280"/>
      <c r="E31" s="594"/>
    </row>
    <row r="32" spans="1:5" s="544" customFormat="1" ht="15.75">
      <c r="A32" s="588"/>
      <c r="B32" s="279"/>
      <c r="C32" s="277"/>
      <c r="D32" s="280"/>
      <c r="E32" s="594"/>
    </row>
    <row r="33" spans="1:5" s="544" customFormat="1" ht="15.75">
      <c r="A33" s="588"/>
      <c r="B33" s="279"/>
      <c r="C33" s="277"/>
      <c r="D33" s="280"/>
      <c r="E33" s="594"/>
    </row>
    <row r="34" spans="1:5" ht="15.75">
      <c r="A34" s="588"/>
      <c r="B34" s="279"/>
      <c r="C34" s="277"/>
      <c r="D34" s="280"/>
      <c r="E34" s="594"/>
    </row>
    <row r="35" spans="1:5" ht="15.75">
      <c r="A35" s="588"/>
      <c r="B35" s="279"/>
      <c r="C35" s="277"/>
      <c r="D35" s="280"/>
      <c r="E35" s="594"/>
    </row>
    <row r="36" spans="1:5" ht="15.75">
      <c r="A36" s="588"/>
      <c r="B36" s="279"/>
      <c r="C36" s="277"/>
      <c r="D36" s="280"/>
      <c r="E36" s="594"/>
    </row>
    <row r="37" spans="1:5" ht="15.75">
      <c r="A37" s="588"/>
      <c r="B37" s="279"/>
      <c r="C37" s="277"/>
      <c r="D37" s="280"/>
      <c r="E37" s="594"/>
    </row>
    <row r="38" spans="1:5" ht="15.75">
      <c r="A38" s="588"/>
      <c r="B38" s="279"/>
      <c r="C38" s="277"/>
      <c r="D38" s="280"/>
      <c r="E38" s="594"/>
    </row>
    <row r="39" spans="1:5" ht="15.75">
      <c r="A39" s="588"/>
      <c r="B39" s="279"/>
      <c r="C39" s="277"/>
      <c r="D39" s="280"/>
      <c r="E39" s="594"/>
    </row>
    <row r="40" spans="1:5" ht="15.75">
      <c r="A40" s="588"/>
      <c r="B40" s="279"/>
      <c r="C40" s="277"/>
      <c r="D40" s="280"/>
      <c r="E40" s="594"/>
    </row>
    <row r="41" spans="1:5" ht="15.75">
      <c r="A41" s="588"/>
      <c r="B41" s="279"/>
      <c r="C41" s="277"/>
      <c r="D41" s="280"/>
      <c r="E41" s="594"/>
    </row>
    <row r="42" spans="1:5" ht="15.75">
      <c r="A42" s="588"/>
      <c r="B42" s="279"/>
      <c r="C42" s="277"/>
      <c r="D42" s="280"/>
      <c r="E42" s="594"/>
    </row>
    <row r="43" spans="1:5" ht="15.75">
      <c r="A43" s="588"/>
      <c r="B43" s="279"/>
      <c r="C43" s="277"/>
      <c r="D43" s="280"/>
      <c r="E43" s="594"/>
    </row>
    <row r="44" spans="1:5" ht="15.75">
      <c r="A44" s="588"/>
      <c r="B44" s="279"/>
      <c r="C44" s="277"/>
      <c r="D44" s="280"/>
      <c r="E44" s="594"/>
    </row>
    <row r="45" spans="1:5" ht="15.75">
      <c r="A45" s="588"/>
      <c r="B45" s="279"/>
      <c r="C45" s="277"/>
      <c r="D45" s="280"/>
      <c r="E45" s="594"/>
    </row>
    <row r="46" spans="1:5" ht="15.75">
      <c r="A46" s="588"/>
      <c r="B46" s="279"/>
      <c r="C46" s="277"/>
      <c r="D46" s="280"/>
      <c r="E46" s="594"/>
    </row>
    <row r="47" spans="1:5" ht="15.75">
      <c r="A47" s="588"/>
      <c r="B47" s="279"/>
      <c r="C47" s="277"/>
      <c r="D47" s="280"/>
      <c r="E47" s="594"/>
    </row>
    <row r="48" spans="1:5" ht="15.75">
      <c r="A48" s="588"/>
      <c r="B48" s="279"/>
      <c r="C48" s="277"/>
      <c r="D48" s="280"/>
      <c r="E48" s="594"/>
    </row>
    <row r="49" spans="1:5" ht="15.75">
      <c r="A49" s="588"/>
      <c r="B49" s="279"/>
      <c r="C49" s="277"/>
      <c r="D49" s="280"/>
      <c r="E49" s="594"/>
    </row>
    <row r="50" spans="1:5" ht="15.75">
      <c r="A50" s="588"/>
      <c r="B50" s="279"/>
      <c r="C50" s="277"/>
      <c r="D50" s="280"/>
      <c r="E50" s="594"/>
    </row>
    <row r="51" spans="1:5" ht="15.75">
      <c r="A51" s="588"/>
      <c r="B51" s="279"/>
      <c r="C51" s="277"/>
      <c r="D51" s="280"/>
      <c r="E51" s="594"/>
    </row>
    <row r="52" spans="1:5" ht="15.75">
      <c r="A52" s="588"/>
      <c r="B52" s="279"/>
      <c r="C52" s="277"/>
      <c r="D52" s="280"/>
      <c r="E52" s="594"/>
    </row>
    <row r="53" spans="1:5" ht="15.75">
      <c r="A53" s="588"/>
      <c r="B53" s="279"/>
      <c r="C53" s="277"/>
      <c r="D53" s="280"/>
      <c r="E53" s="594"/>
    </row>
    <row r="54" spans="1:5" ht="15.75">
      <c r="A54" s="588"/>
      <c r="B54" s="279"/>
      <c r="C54" s="277"/>
      <c r="D54" s="280"/>
      <c r="E54" s="594"/>
    </row>
    <row r="55" spans="1:5" ht="15.75">
      <c r="A55" s="588"/>
      <c r="B55" s="279"/>
      <c r="C55" s="277"/>
      <c r="D55" s="280"/>
      <c r="E55" s="594"/>
    </row>
    <row r="56" spans="1:5" ht="15.75">
      <c r="A56" s="588"/>
      <c r="B56" s="279"/>
      <c r="C56" s="277"/>
      <c r="D56" s="280"/>
      <c r="E56" s="594"/>
    </row>
    <row r="57" spans="1:5" ht="15.75">
      <c r="A57" s="588"/>
      <c r="B57" s="279"/>
      <c r="C57" s="277"/>
      <c r="D57" s="280"/>
      <c r="E57" s="594"/>
    </row>
    <row r="58" spans="1:5" ht="15.75">
      <c r="A58" s="588"/>
      <c r="B58" s="279"/>
      <c r="C58" s="277"/>
      <c r="D58" s="280"/>
      <c r="E58" s="594"/>
    </row>
    <row r="59" spans="1:5" ht="15.75">
      <c r="A59" s="588"/>
      <c r="B59" s="279"/>
      <c r="C59" s="277"/>
      <c r="D59" s="280"/>
      <c r="E59" s="594"/>
    </row>
    <row r="60" spans="1:5" ht="15.75">
      <c r="A60" s="588"/>
      <c r="B60" s="279"/>
      <c r="C60" s="277"/>
      <c r="D60" s="280"/>
      <c r="E60" s="594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8" t="s">
        <v>1418</v>
      </c>
      <c r="B2" s="708"/>
      <c r="C2" s="708"/>
      <c r="D2" s="708"/>
      <c r="E2" s="708"/>
      <c r="F2" s="708"/>
      <c r="G2" s="708"/>
      <c r="H2" s="708"/>
    </row>
    <row r="3" spans="1:8" ht="15" customHeight="1">
      <c r="A3" s="662" t="str">
        <f>CONCATENATE("на ",UPPER(dfName))</f>
        <v>на ДФ ДСК БАЛАНС</v>
      </c>
      <c r="B3" s="662"/>
      <c r="C3" s="662"/>
      <c r="D3" s="662"/>
      <c r="E3" s="662"/>
      <c r="F3" s="662"/>
      <c r="G3" s="662"/>
      <c r="H3" s="662"/>
    </row>
    <row r="4" spans="1:8" ht="15.75">
      <c r="A4" s="663" t="str">
        <f>"за периода "&amp;TEXT(StartDate,"dd.mm.yyyy")&amp;" - "&amp;TEXT(EndDate,"dd.mm.yyyy")</f>
        <v>за периода 01.01.2020 - 30.06.2020</v>
      </c>
      <c r="B4" s="663"/>
      <c r="C4" s="663"/>
      <c r="D4" s="663"/>
      <c r="E4" s="663"/>
      <c r="F4" s="663"/>
      <c r="G4" s="663"/>
      <c r="H4" s="663"/>
    </row>
    <row r="5" spans="1:8" ht="15.75">
      <c r="A5" s="153"/>
      <c r="B5" s="153"/>
      <c r="C5" s="153"/>
      <c r="D5" s="153"/>
      <c r="F5" s="76" t="s">
        <v>914</v>
      </c>
      <c r="G5" s="539">
        <f>ReportedCompletionDate</f>
        <v>44042</v>
      </c>
      <c r="H5" s="540"/>
    </row>
    <row r="6" spans="1:7" ht="15.75">
      <c r="A6" s="153"/>
      <c r="B6" s="153"/>
      <c r="C6" s="153"/>
      <c r="D6" s="153"/>
      <c r="F6" s="491" t="s">
        <v>248</v>
      </c>
      <c r="G6" s="492" t="str">
        <f>authorName</f>
        <v>Даниела Александрова</v>
      </c>
    </row>
    <row r="7" spans="5:8" ht="15.75">
      <c r="E7" s="144"/>
      <c r="F7" s="491" t="s">
        <v>250</v>
      </c>
      <c r="G7" s="493" t="str">
        <f>udManager</f>
        <v>Петко Кръстев и Димитър Тончев</v>
      </c>
      <c r="H7" s="541"/>
    </row>
    <row r="8" spans="1:6" ht="16.5" thickBot="1">
      <c r="A8" s="151"/>
      <c r="B8" s="151"/>
      <c r="C8" s="151"/>
      <c r="D8" s="151"/>
      <c r="E8" s="151"/>
      <c r="F8" s="151"/>
    </row>
    <row r="9" spans="1:8" s="544" customFormat="1" ht="78.75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/>
      <c r="B11" s="584"/>
      <c r="C11" s="584"/>
      <c r="D11" s="584"/>
      <c r="E11" s="595"/>
      <c r="F11" s="595"/>
      <c r="G11" s="595"/>
      <c r="H11" s="595"/>
    </row>
    <row r="12" spans="1:8" ht="15.75">
      <c r="A12" s="587"/>
      <c r="B12" s="584"/>
      <c r="C12" s="584"/>
      <c r="D12" s="584"/>
      <c r="E12" s="595"/>
      <c r="F12" s="595"/>
      <c r="G12" s="595"/>
      <c r="H12" s="595"/>
    </row>
    <row r="13" spans="1:8" ht="15.75">
      <c r="A13" s="587"/>
      <c r="B13" s="584"/>
      <c r="C13" s="584"/>
      <c r="D13" s="584"/>
      <c r="E13" s="595"/>
      <c r="F13" s="595"/>
      <c r="G13" s="595"/>
      <c r="H13" s="595"/>
    </row>
    <row r="14" spans="1:8" ht="15.75">
      <c r="A14" s="587"/>
      <c r="B14" s="584"/>
      <c r="C14" s="584"/>
      <c r="D14" s="584"/>
      <c r="E14" s="595"/>
      <c r="F14" s="595"/>
      <c r="G14" s="595"/>
      <c r="H14" s="595"/>
    </row>
    <row r="15" spans="1:8" ht="15.75">
      <c r="A15" s="587"/>
      <c r="B15" s="584"/>
      <c r="C15" s="584"/>
      <c r="D15" s="584"/>
      <c r="E15" s="595"/>
      <c r="F15" s="595"/>
      <c r="G15" s="595"/>
      <c r="H15" s="595"/>
    </row>
    <row r="16" spans="1:8" ht="15.75">
      <c r="A16" s="587"/>
      <c r="B16" s="584"/>
      <c r="C16" s="584"/>
      <c r="D16" s="584"/>
      <c r="E16" s="595"/>
      <c r="F16" s="595"/>
      <c r="G16" s="595"/>
      <c r="H16" s="595"/>
    </row>
    <row r="17" spans="1:8" ht="15.75">
      <c r="A17" s="587"/>
      <c r="B17" s="584"/>
      <c r="C17" s="584"/>
      <c r="D17" s="584"/>
      <c r="E17" s="595"/>
      <c r="F17" s="595"/>
      <c r="G17" s="595"/>
      <c r="H17" s="595"/>
    </row>
    <row r="18" spans="1:8" ht="15.75">
      <c r="A18" s="587"/>
      <c r="B18" s="584"/>
      <c r="C18" s="584"/>
      <c r="D18" s="584"/>
      <c r="E18" s="595"/>
      <c r="F18" s="595"/>
      <c r="G18" s="595"/>
      <c r="H18" s="595"/>
    </row>
    <row r="19" spans="1:8" ht="15.75">
      <c r="A19" s="587"/>
      <c r="B19" s="584"/>
      <c r="C19" s="584"/>
      <c r="D19" s="584"/>
      <c r="E19" s="595"/>
      <c r="F19" s="595"/>
      <c r="G19" s="595"/>
      <c r="H19" s="595"/>
    </row>
    <row r="20" spans="1:8" ht="15.75">
      <c r="A20" s="587"/>
      <c r="B20" s="584"/>
      <c r="C20" s="584"/>
      <c r="D20" s="584"/>
      <c r="E20" s="595"/>
      <c r="F20" s="595"/>
      <c r="G20" s="595"/>
      <c r="H20" s="595"/>
    </row>
    <row r="21" spans="1:8" ht="15.75">
      <c r="A21" s="587"/>
      <c r="B21" s="584"/>
      <c r="C21" s="584"/>
      <c r="D21" s="584"/>
      <c r="E21" s="595"/>
      <c r="F21" s="595"/>
      <c r="G21" s="595"/>
      <c r="H21" s="595"/>
    </row>
    <row r="22" spans="1:8" ht="15.75">
      <c r="A22" s="587"/>
      <c r="B22" s="584"/>
      <c r="C22" s="584"/>
      <c r="D22" s="584"/>
      <c r="E22" s="595"/>
      <c r="F22" s="595"/>
      <c r="G22" s="595"/>
      <c r="H22" s="595"/>
    </row>
    <row r="23" spans="1:8" ht="15.75">
      <c r="A23" s="587"/>
      <c r="B23" s="584"/>
      <c r="C23" s="584"/>
      <c r="D23" s="584"/>
      <c r="E23" s="595"/>
      <c r="F23" s="595"/>
      <c r="G23" s="595"/>
      <c r="H23" s="595"/>
    </row>
    <row r="24" spans="1:8" ht="15.75">
      <c r="A24" s="587"/>
      <c r="B24" s="584"/>
      <c r="C24" s="584"/>
      <c r="D24" s="584"/>
      <c r="E24" s="595"/>
      <c r="F24" s="595"/>
      <c r="G24" s="595"/>
      <c r="H24" s="595"/>
    </row>
    <row r="25" spans="1:8" ht="15.75">
      <c r="A25" s="587"/>
      <c r="B25" s="584"/>
      <c r="C25" s="584"/>
      <c r="D25" s="584"/>
      <c r="E25" s="595"/>
      <c r="F25" s="595"/>
      <c r="G25" s="595"/>
      <c r="H25" s="595"/>
    </row>
    <row r="26" spans="1:8" ht="15.75">
      <c r="A26" s="587"/>
      <c r="B26" s="584"/>
      <c r="C26" s="584"/>
      <c r="D26" s="584"/>
      <c r="E26" s="595"/>
      <c r="F26" s="595"/>
      <c r="G26" s="595"/>
      <c r="H26" s="595"/>
    </row>
    <row r="27" spans="1:8" ht="15.75">
      <c r="A27" s="587"/>
      <c r="B27" s="584"/>
      <c r="C27" s="584"/>
      <c r="D27" s="584"/>
      <c r="E27" s="595"/>
      <c r="F27" s="595"/>
      <c r="G27" s="595"/>
      <c r="H27" s="595"/>
    </row>
    <row r="28" spans="1:8" ht="15.75">
      <c r="A28" s="587"/>
      <c r="B28" s="584"/>
      <c r="C28" s="584"/>
      <c r="D28" s="584"/>
      <c r="E28" s="595"/>
      <c r="F28" s="595"/>
      <c r="G28" s="595"/>
      <c r="H28" s="595"/>
    </row>
    <row r="29" spans="1:8" ht="15.75">
      <c r="A29" s="587"/>
      <c r="B29" s="584"/>
      <c r="C29" s="584"/>
      <c r="D29" s="584"/>
      <c r="E29" s="595"/>
      <c r="F29" s="595"/>
      <c r="G29" s="595"/>
      <c r="H29" s="595"/>
    </row>
    <row r="30" spans="1:8" ht="15.75">
      <c r="A30" s="587"/>
      <c r="B30" s="584"/>
      <c r="C30" s="584"/>
      <c r="D30" s="584"/>
      <c r="E30" s="595"/>
      <c r="F30" s="595"/>
      <c r="G30" s="595"/>
      <c r="H30" s="595"/>
    </row>
    <row r="31" spans="1:8" ht="15.75">
      <c r="A31" s="587"/>
      <c r="B31" s="584"/>
      <c r="C31" s="584"/>
      <c r="D31" s="584"/>
      <c r="E31" s="595"/>
      <c r="F31" s="595"/>
      <c r="G31" s="595"/>
      <c r="H31" s="595"/>
    </row>
    <row r="32" spans="1:8" ht="15.75">
      <c r="A32" s="587"/>
      <c r="B32" s="584"/>
      <c r="C32" s="584"/>
      <c r="D32" s="584"/>
      <c r="E32" s="595"/>
      <c r="F32" s="595"/>
      <c r="G32" s="595"/>
      <c r="H32" s="595"/>
    </row>
    <row r="33" spans="1:8" ht="15.75">
      <c r="A33" s="587"/>
      <c r="B33" s="584"/>
      <c r="C33" s="584"/>
      <c r="D33" s="584"/>
      <c r="E33" s="595"/>
      <c r="F33" s="595"/>
      <c r="G33" s="595"/>
      <c r="H33" s="595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1410</v>
      </c>
      <c r="B1" s="309"/>
      <c r="D1" s="318" t="s">
        <v>1415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1411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9">
      <selection activeCell="F41" sqref="F41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1349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ДФ ДСК БАЛАНС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01.01.2020 - 30.06.2020</v>
      </c>
      <c r="B5" s="331"/>
      <c r="C5" s="331"/>
      <c r="D5" s="331"/>
      <c r="E5" s="331"/>
      <c r="F5" s="331"/>
    </row>
    <row r="8" spans="2:6" ht="15.75">
      <c r="B8" s="334" t="s">
        <v>1428</v>
      </c>
      <c r="C8" s="335" t="s">
        <v>1350</v>
      </c>
      <c r="D8" s="336"/>
      <c r="E8" s="336"/>
      <c r="F8" s="336"/>
    </row>
    <row r="9" spans="2:6" ht="15.75">
      <c r="B9" s="337"/>
      <c r="C9" s="338" t="s">
        <v>1351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1352</v>
      </c>
      <c r="D11" s="346">
        <f>'1-SB'!C47</f>
        <v>10194368</v>
      </c>
      <c r="E11" s="347">
        <f>'1-SB'!D47</f>
        <v>11929545</v>
      </c>
      <c r="F11" s="345"/>
    </row>
    <row r="12" spans="2:6" ht="15.75">
      <c r="B12" s="341"/>
      <c r="C12" s="341" t="s">
        <v>1353</v>
      </c>
      <c r="D12" s="346">
        <f>'1-SB'!G47</f>
        <v>10194368</v>
      </c>
      <c r="E12" s="347">
        <f>'1-SB'!H47</f>
        <v>11929545</v>
      </c>
      <c r="F12" s="345"/>
    </row>
    <row r="13" spans="2:6" ht="15.7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1429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1355</v>
      </c>
      <c r="D17" s="340"/>
      <c r="E17" s="340"/>
      <c r="F17" s="340"/>
    </row>
    <row r="18" spans="2:6" ht="15.7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.75">
      <c r="B19" s="341"/>
      <c r="C19" s="341" t="s">
        <v>1358</v>
      </c>
      <c r="D19" s="346">
        <f>'3-OPP'!E39</f>
        <v>2616011</v>
      </c>
      <c r="E19" s="346">
        <f>'1-SB'!C25</f>
        <v>2616011</v>
      </c>
      <c r="F19" s="353">
        <f>D19-E19</f>
        <v>0</v>
      </c>
    </row>
    <row r="20" spans="2:6" ht="15.75">
      <c r="B20" s="354"/>
      <c r="C20" s="355" t="s">
        <v>1359</v>
      </c>
      <c r="D20" s="356">
        <f>'3-OPP'!E40</f>
        <v>1116011</v>
      </c>
      <c r="E20" s="356">
        <f>'1-SB'!C22</f>
        <v>1116011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1430</v>
      </c>
      <c r="C23" s="335" t="s">
        <v>1360</v>
      </c>
      <c r="D23" s="336"/>
      <c r="E23" s="336"/>
      <c r="F23" s="336"/>
    </row>
    <row r="24" spans="2:6" ht="15.75">
      <c r="B24" s="337"/>
      <c r="C24" s="351" t="s">
        <v>1361</v>
      </c>
      <c r="D24" s="340"/>
      <c r="E24" s="340"/>
      <c r="F24" s="340"/>
    </row>
    <row r="25" spans="2:6" ht="15.7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.75">
      <c r="B26" s="341"/>
      <c r="C26" s="358" t="s">
        <v>45</v>
      </c>
      <c r="D26" s="359">
        <f>'4-OSK'!C36</f>
        <v>9099866</v>
      </c>
      <c r="E26" s="360">
        <f>'1-SB'!G11</f>
        <v>9099866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3681274</v>
      </c>
      <c r="E27" s="360">
        <f>'1-SB'!G16</f>
        <v>3681274</v>
      </c>
      <c r="F27" s="361">
        <f>D27-E27</f>
        <v>0</v>
      </c>
    </row>
    <row r="28" spans="2:6" ht="15.75">
      <c r="B28" s="341"/>
      <c r="C28" s="341" t="s">
        <v>1363</v>
      </c>
      <c r="D28" s="360">
        <f>'4-OSK'!G36</f>
        <v>15907147</v>
      </c>
      <c r="E28" s="360">
        <f>'1-SB'!G19+'1-SB'!G21</f>
        <v>15907147</v>
      </c>
      <c r="F28" s="361">
        <f>D28-E28</f>
        <v>0</v>
      </c>
    </row>
    <row r="29" spans="2:6" ht="15.75">
      <c r="B29" s="341"/>
      <c r="C29" s="341" t="s">
        <v>1364</v>
      </c>
      <c r="D29" s="360">
        <f>'4-OSK'!H36</f>
        <v>-18515251</v>
      </c>
      <c r="E29" s="360">
        <f>'1-SB'!G20+'1-SB'!G22</f>
        <v>-18515251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10173036</v>
      </c>
      <c r="E30" s="362">
        <f>'1-SB'!G24</f>
        <v>10173036</v>
      </c>
      <c r="F30" s="363">
        <f>D30-E30</f>
        <v>0</v>
      </c>
    </row>
    <row r="33" spans="2:6" ht="15.75">
      <c r="B33" s="364" t="s">
        <v>1440</v>
      </c>
      <c r="C33" s="365"/>
      <c r="D33" s="365"/>
      <c r="E33" s="365"/>
      <c r="F33" s="365"/>
    </row>
    <row r="34" spans="2:6" ht="15.7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1.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.7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.75">
      <c r="B41" s="341"/>
      <c r="C41" s="355" t="s">
        <v>1437</v>
      </c>
      <c r="D41" s="356">
        <f>'7-RP'!C25</f>
        <v>0</v>
      </c>
      <c r="E41" s="356">
        <f>'1-SB'!C43</f>
        <v>469492</v>
      </c>
      <c r="F41" s="363">
        <f>D41-E41</f>
        <v>-469492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.75">
      <c r="B44" s="341"/>
      <c r="C44" s="355" t="s">
        <v>1438</v>
      </c>
      <c r="D44" s="356">
        <f>'7-RP'!C46</f>
        <v>0</v>
      </c>
      <c r="E44" s="356">
        <f>'1-SB'!G40</f>
        <v>21332</v>
      </c>
      <c r="F44" s="363">
        <f>D44-E44</f>
        <v>-21332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.75">
      <c r="B47" s="341"/>
      <c r="C47" s="355" t="s">
        <v>1439</v>
      </c>
      <c r="D47" s="356">
        <f>'8-FI'!U264</f>
        <v>0</v>
      </c>
      <c r="E47" s="356">
        <f>'1-SB'!C16+'1-SB'!C37</f>
        <v>7108865</v>
      </c>
      <c r="F47" s="363">
        <f>D47-E47</f>
        <v>-7108865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.75">
      <c r="B50" s="341"/>
      <c r="C50" s="355" t="s">
        <v>1442</v>
      </c>
      <c r="D50" s="356">
        <f>'9-DEPOZITI'!E30</f>
        <v>0</v>
      </c>
      <c r="E50" s="356">
        <f>'1-SB'!C23</f>
        <v>1500000</v>
      </c>
      <c r="F50" s="363">
        <f>D50-E50</f>
        <v>-1500000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ДФ ДСК БАЛАНС</v>
      </c>
      <c r="B3" s="386" t="str">
        <f aca="true" t="shared" si="1" ref="B3:B34">dfRG</f>
        <v>РГ-05-1209</v>
      </c>
      <c r="C3" s="387">
        <f aca="true" t="shared" si="2" ref="C3:C34">EndDate</f>
        <v>44012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ДФ ДСК БАЛАНС</v>
      </c>
      <c r="B4" s="386" t="str">
        <f t="shared" si="1"/>
        <v>РГ-05-1209</v>
      </c>
      <c r="C4" s="387">
        <f t="shared" si="2"/>
        <v>44012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ДФ ДСК БАЛАНС</v>
      </c>
      <c r="B5" s="386" t="str">
        <f t="shared" si="1"/>
        <v>РГ-05-1209</v>
      </c>
      <c r="C5" s="387">
        <f t="shared" si="2"/>
        <v>44012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ДФ ДСК БАЛАНС</v>
      </c>
      <c r="B6" s="386" t="str">
        <f t="shared" si="1"/>
        <v>РГ-05-1209</v>
      </c>
      <c r="C6" s="387">
        <f t="shared" si="2"/>
        <v>44012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ДФ ДСК БАЛАНС</v>
      </c>
      <c r="B7" s="386" t="str">
        <f t="shared" si="1"/>
        <v>РГ-05-1209</v>
      </c>
      <c r="C7" s="387">
        <f t="shared" si="2"/>
        <v>44012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ДФ ДСК БАЛАНС</v>
      </c>
      <c r="B8" s="386" t="str">
        <f t="shared" si="1"/>
        <v>РГ-05-1209</v>
      </c>
      <c r="C8" s="387">
        <f t="shared" si="2"/>
        <v>44012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ДФ ДСК БАЛАНС</v>
      </c>
      <c r="B9" s="386" t="str">
        <f t="shared" si="1"/>
        <v>РГ-05-1209</v>
      </c>
      <c r="C9" s="387">
        <f t="shared" si="2"/>
        <v>44012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ДФ ДСК БАЛАНС</v>
      </c>
      <c r="B10" s="386" t="str">
        <f t="shared" si="1"/>
        <v>РГ-05-1209</v>
      </c>
      <c r="C10" s="387">
        <f t="shared" si="2"/>
        <v>44012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ДФ ДСК БАЛАНС</v>
      </c>
      <c r="B11" s="386" t="str">
        <f t="shared" si="1"/>
        <v>РГ-05-1209</v>
      </c>
      <c r="C11" s="387">
        <f t="shared" si="2"/>
        <v>44012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ДФ ДСК БАЛАНС</v>
      </c>
      <c r="B12" s="386" t="str">
        <f t="shared" si="1"/>
        <v>РГ-05-1209</v>
      </c>
      <c r="C12" s="387">
        <f t="shared" si="2"/>
        <v>44012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ДФ ДСК БАЛАНС</v>
      </c>
      <c r="B13" s="386" t="str">
        <f t="shared" si="1"/>
        <v>РГ-05-1209</v>
      </c>
      <c r="C13" s="387">
        <f t="shared" si="2"/>
        <v>44012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ДФ ДСК БАЛАНС</v>
      </c>
      <c r="B14" s="386" t="str">
        <f t="shared" si="1"/>
        <v>РГ-05-1209</v>
      </c>
      <c r="C14" s="387">
        <f t="shared" si="2"/>
        <v>44012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ДФ ДСК БАЛАНС</v>
      </c>
      <c r="B15" s="386" t="str">
        <f t="shared" si="1"/>
        <v>РГ-05-1209</v>
      </c>
      <c r="C15" s="387">
        <f t="shared" si="2"/>
        <v>44012</v>
      </c>
      <c r="D15" s="400" t="s">
        <v>173</v>
      </c>
      <c r="E15" s="401" t="s">
        <v>9</v>
      </c>
      <c r="F15" s="386" t="s">
        <v>792</v>
      </c>
      <c r="G15" s="390">
        <f>'1-SB'!C22</f>
        <v>1116011</v>
      </c>
    </row>
    <row r="16" spans="1:7" ht="15.75">
      <c r="A16" s="385" t="str">
        <f t="shared" si="0"/>
        <v>ДФ ДСК БАЛАНС</v>
      </c>
      <c r="B16" s="386" t="str">
        <f t="shared" si="1"/>
        <v>РГ-05-1209</v>
      </c>
      <c r="C16" s="387">
        <f t="shared" si="2"/>
        <v>44012</v>
      </c>
      <c r="D16" s="400" t="s">
        <v>174</v>
      </c>
      <c r="E16" s="401" t="s">
        <v>160</v>
      </c>
      <c r="F16" s="386" t="s">
        <v>792</v>
      </c>
      <c r="G16" s="390">
        <f>'1-SB'!C23</f>
        <v>1500000</v>
      </c>
    </row>
    <row r="17" spans="1:7" ht="15.75">
      <c r="A17" s="385" t="str">
        <f t="shared" si="0"/>
        <v>ДФ ДСК БАЛАНС</v>
      </c>
      <c r="B17" s="386" t="str">
        <f t="shared" si="1"/>
        <v>РГ-05-1209</v>
      </c>
      <c r="C17" s="387">
        <f t="shared" si="2"/>
        <v>44012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ДФ ДСК БАЛАНС</v>
      </c>
      <c r="B18" s="386" t="str">
        <f t="shared" si="1"/>
        <v>РГ-05-1209</v>
      </c>
      <c r="C18" s="387">
        <f t="shared" si="2"/>
        <v>44012</v>
      </c>
      <c r="D18" s="398" t="s">
        <v>176</v>
      </c>
      <c r="E18" s="402" t="s">
        <v>11</v>
      </c>
      <c r="F18" s="386" t="s">
        <v>792</v>
      </c>
      <c r="G18" s="390">
        <f>'1-SB'!C25</f>
        <v>2616011</v>
      </c>
    </row>
    <row r="19" spans="1:7" ht="15.75">
      <c r="A19" s="385" t="str">
        <f t="shared" si="0"/>
        <v>ДФ ДСК БАЛАНС</v>
      </c>
      <c r="B19" s="386" t="str">
        <f t="shared" si="1"/>
        <v>РГ-05-1209</v>
      </c>
      <c r="C19" s="387">
        <f t="shared" si="2"/>
        <v>44012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ДФ ДСК БАЛАНС</v>
      </c>
      <c r="B20" s="386" t="str">
        <f t="shared" si="1"/>
        <v>РГ-05-1209</v>
      </c>
      <c r="C20" s="387">
        <f t="shared" si="2"/>
        <v>44012</v>
      </c>
      <c r="D20" s="400" t="s">
        <v>177</v>
      </c>
      <c r="E20" s="401" t="s">
        <v>137</v>
      </c>
      <c r="F20" s="386" t="s">
        <v>792</v>
      </c>
      <c r="G20" s="390">
        <f>'1-SB'!C27</f>
        <v>7108865</v>
      </c>
    </row>
    <row r="21" spans="1:7" ht="15.75">
      <c r="A21" s="385" t="str">
        <f t="shared" si="0"/>
        <v>ДФ ДСК БАЛАНС</v>
      </c>
      <c r="B21" s="386" t="str">
        <f t="shared" si="1"/>
        <v>РГ-05-1209</v>
      </c>
      <c r="C21" s="387">
        <f t="shared" si="2"/>
        <v>44012</v>
      </c>
      <c r="D21" s="400" t="s">
        <v>178</v>
      </c>
      <c r="E21" s="403" t="s">
        <v>92</v>
      </c>
      <c r="F21" s="386" t="s">
        <v>792</v>
      </c>
      <c r="G21" s="390">
        <f>'1-SB'!C28</f>
        <v>3867940</v>
      </c>
    </row>
    <row r="22" spans="1:7" ht="15.75">
      <c r="A22" s="385" t="str">
        <f t="shared" si="0"/>
        <v>ДФ ДСК БАЛАНС</v>
      </c>
      <c r="B22" s="386" t="str">
        <f t="shared" si="1"/>
        <v>РГ-05-1209</v>
      </c>
      <c r="C22" s="387">
        <f t="shared" si="2"/>
        <v>44012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ДФ ДСК БАЛАНС</v>
      </c>
      <c r="B23" s="386" t="str">
        <f t="shared" si="1"/>
        <v>РГ-05-1209</v>
      </c>
      <c r="C23" s="387">
        <f t="shared" si="2"/>
        <v>44012</v>
      </c>
      <c r="D23" s="400" t="s">
        <v>180</v>
      </c>
      <c r="E23" s="403" t="s">
        <v>100</v>
      </c>
      <c r="F23" s="386" t="s">
        <v>792</v>
      </c>
      <c r="G23" s="390">
        <f>'1-SB'!C30</f>
        <v>3240925</v>
      </c>
    </row>
    <row r="24" spans="1:7" ht="15.75">
      <c r="A24" s="385" t="str">
        <f t="shared" si="0"/>
        <v>ДФ ДСК БАЛАНС</v>
      </c>
      <c r="B24" s="386" t="str">
        <f t="shared" si="1"/>
        <v>РГ-05-1209</v>
      </c>
      <c r="C24" s="387">
        <f t="shared" si="2"/>
        <v>44012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ДФ ДСК БАЛАНС</v>
      </c>
      <c r="B25" s="386" t="str">
        <f t="shared" si="1"/>
        <v>РГ-05-1209</v>
      </c>
      <c r="C25" s="387">
        <f t="shared" si="2"/>
        <v>44012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ДФ ДСК БАЛАНС</v>
      </c>
      <c r="B26" s="386" t="str">
        <f t="shared" si="1"/>
        <v>РГ-05-1209</v>
      </c>
      <c r="C26" s="387">
        <f t="shared" si="2"/>
        <v>44012</v>
      </c>
      <c r="D26" s="400" t="s">
        <v>183</v>
      </c>
      <c r="E26" s="401" t="s">
        <v>130</v>
      </c>
      <c r="F26" s="386" t="s">
        <v>792</v>
      </c>
      <c r="G26" s="390">
        <f>'1-SB'!C33</f>
        <v>0</v>
      </c>
    </row>
    <row r="27" spans="1:7" ht="15.75">
      <c r="A27" s="385" t="str">
        <f t="shared" si="0"/>
        <v>ДФ ДСК БАЛАНС</v>
      </c>
      <c r="B27" s="386" t="str">
        <f t="shared" si="1"/>
        <v>РГ-05-1209</v>
      </c>
      <c r="C27" s="387">
        <f t="shared" si="2"/>
        <v>44012</v>
      </c>
      <c r="D27" s="400" t="s">
        <v>184</v>
      </c>
      <c r="E27" s="401" t="s">
        <v>131</v>
      </c>
      <c r="F27" s="386" t="s">
        <v>792</v>
      </c>
      <c r="G27" s="390">
        <f>'1-SB'!C34</f>
        <v>0</v>
      </c>
    </row>
    <row r="28" spans="1:7" ht="15.75">
      <c r="A28" s="385" t="str">
        <f t="shared" si="0"/>
        <v>ДФ ДСК БАЛАНС</v>
      </c>
      <c r="B28" s="386" t="str">
        <f t="shared" si="1"/>
        <v>РГ-05-1209</v>
      </c>
      <c r="C28" s="387">
        <f t="shared" si="2"/>
        <v>44012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ДФ ДСК БАЛАНС</v>
      </c>
      <c r="B29" s="386" t="str">
        <f t="shared" si="1"/>
        <v>РГ-05-1209</v>
      </c>
      <c r="C29" s="387">
        <f t="shared" si="2"/>
        <v>44012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ДФ ДСК БАЛАНС</v>
      </c>
      <c r="B30" s="386" t="str">
        <f t="shared" si="1"/>
        <v>РГ-05-1209</v>
      </c>
      <c r="C30" s="387">
        <f t="shared" si="2"/>
        <v>44012</v>
      </c>
      <c r="D30" s="400" t="s">
        <v>187</v>
      </c>
      <c r="E30" s="402" t="s">
        <v>12</v>
      </c>
      <c r="F30" s="386" t="s">
        <v>792</v>
      </c>
      <c r="G30" s="390">
        <f>'1-SB'!C37</f>
        <v>7108865</v>
      </c>
    </row>
    <row r="31" spans="1:7" ht="15.75">
      <c r="A31" s="385" t="str">
        <f t="shared" si="0"/>
        <v>ДФ ДСК БАЛАНС</v>
      </c>
      <c r="B31" s="386" t="str">
        <f t="shared" si="1"/>
        <v>РГ-05-1209</v>
      </c>
      <c r="C31" s="387">
        <f t="shared" si="2"/>
        <v>44012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ДФ ДСК БАЛАНС</v>
      </c>
      <c r="B32" s="386" t="str">
        <f t="shared" si="1"/>
        <v>РГ-05-1209</v>
      </c>
      <c r="C32" s="387">
        <f t="shared" si="2"/>
        <v>44012</v>
      </c>
      <c r="D32" s="393" t="s">
        <v>188</v>
      </c>
      <c r="E32" s="394" t="s">
        <v>134</v>
      </c>
      <c r="F32" s="386" t="s">
        <v>792</v>
      </c>
      <c r="G32" s="390">
        <f>'1-SB'!C39</f>
        <v>53437</v>
      </c>
    </row>
    <row r="33" spans="1:7" ht="15.75">
      <c r="A33" s="385" t="str">
        <f t="shared" si="0"/>
        <v>ДФ ДСК БАЛАНС</v>
      </c>
      <c r="B33" s="386" t="str">
        <f t="shared" si="1"/>
        <v>РГ-05-1209</v>
      </c>
      <c r="C33" s="387">
        <f t="shared" si="2"/>
        <v>44012</v>
      </c>
      <c r="D33" s="393" t="s">
        <v>189</v>
      </c>
      <c r="E33" s="394" t="s">
        <v>93</v>
      </c>
      <c r="F33" s="386" t="s">
        <v>792</v>
      </c>
      <c r="G33" s="390">
        <f>'1-SB'!C40</f>
        <v>50</v>
      </c>
    </row>
    <row r="34" spans="1:7" ht="15.75">
      <c r="A34" s="385" t="str">
        <f t="shared" si="0"/>
        <v>ДФ ДСК БАЛАНС</v>
      </c>
      <c r="B34" s="386" t="str">
        <f t="shared" si="1"/>
        <v>РГ-05-1209</v>
      </c>
      <c r="C34" s="387">
        <f t="shared" si="2"/>
        <v>44012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ДФ ДСК БАЛАНС</v>
      </c>
      <c r="B35" s="386" t="str">
        <f aca="true" t="shared" si="4" ref="B35:B58">dfRG</f>
        <v>РГ-05-1209</v>
      </c>
      <c r="C35" s="387">
        <f aca="true" t="shared" si="5" ref="C35:C58">EndDate</f>
        <v>44012</v>
      </c>
      <c r="D35" s="393" t="s">
        <v>191</v>
      </c>
      <c r="E35" s="394" t="s">
        <v>101</v>
      </c>
      <c r="F35" s="386" t="s">
        <v>792</v>
      </c>
      <c r="G35" s="390">
        <f>'1-SB'!C42</f>
        <v>416005</v>
      </c>
    </row>
    <row r="36" spans="1:7" ht="15.75">
      <c r="A36" s="385" t="str">
        <f t="shared" si="3"/>
        <v>ДФ ДСК БАЛАНС</v>
      </c>
      <c r="B36" s="386" t="str">
        <f t="shared" si="4"/>
        <v>РГ-05-1209</v>
      </c>
      <c r="C36" s="387">
        <f t="shared" si="5"/>
        <v>44012</v>
      </c>
      <c r="D36" s="391" t="s">
        <v>192</v>
      </c>
      <c r="E36" s="397" t="s">
        <v>13</v>
      </c>
      <c r="F36" s="386" t="s">
        <v>792</v>
      </c>
      <c r="G36" s="390">
        <f>'1-SB'!C43</f>
        <v>469492</v>
      </c>
    </row>
    <row r="37" spans="1:7" ht="15.75">
      <c r="A37" s="385" t="str">
        <f t="shared" si="3"/>
        <v>ДФ ДСК БАЛАНС</v>
      </c>
      <c r="B37" s="386" t="str">
        <f t="shared" si="4"/>
        <v>РГ-05-1209</v>
      </c>
      <c r="C37" s="387">
        <f t="shared" si="5"/>
        <v>44012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ДФ ДСК БАЛАНС</v>
      </c>
      <c r="B38" s="386" t="str">
        <f t="shared" si="4"/>
        <v>РГ-05-1209</v>
      </c>
      <c r="C38" s="387">
        <f t="shared" si="5"/>
        <v>44012</v>
      </c>
      <c r="D38" s="391" t="s">
        <v>194</v>
      </c>
      <c r="E38" s="397" t="s">
        <v>34</v>
      </c>
      <c r="F38" s="386" t="s">
        <v>792</v>
      </c>
      <c r="G38" s="390">
        <f>'1-SB'!C45</f>
        <v>10194368</v>
      </c>
    </row>
    <row r="39" spans="1:7" ht="15.75">
      <c r="A39" s="385" t="str">
        <f t="shared" si="3"/>
        <v>ДФ ДСК БАЛАНС</v>
      </c>
      <c r="B39" s="386" t="str">
        <f t="shared" si="4"/>
        <v>РГ-05-1209</v>
      </c>
      <c r="C39" s="387">
        <f t="shared" si="5"/>
        <v>44012</v>
      </c>
      <c r="D39" s="391" t="s">
        <v>195</v>
      </c>
      <c r="E39" s="391" t="s">
        <v>36</v>
      </c>
      <c r="F39" s="386" t="s">
        <v>792</v>
      </c>
      <c r="G39" s="390">
        <f>'1-SB'!C47</f>
        <v>10194368</v>
      </c>
    </row>
    <row r="40" spans="1:7" ht="15.75">
      <c r="A40" s="404" t="str">
        <f t="shared" si="3"/>
        <v>ДФ ДСК БАЛАНС</v>
      </c>
      <c r="B40" s="405" t="str">
        <f t="shared" si="4"/>
        <v>РГ-05-1209</v>
      </c>
      <c r="C40" s="406">
        <f t="shared" si="5"/>
        <v>44012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ДФ ДСК БАЛАНС</v>
      </c>
      <c r="B41" s="405" t="str">
        <f t="shared" si="4"/>
        <v>РГ-05-1209</v>
      </c>
      <c r="C41" s="406">
        <f t="shared" si="5"/>
        <v>44012</v>
      </c>
      <c r="D41" s="410" t="s">
        <v>196</v>
      </c>
      <c r="E41" s="411" t="s">
        <v>930</v>
      </c>
      <c r="F41" s="405" t="s">
        <v>793</v>
      </c>
      <c r="G41" s="409">
        <f>'1-SB'!G11</f>
        <v>9099866</v>
      </c>
    </row>
    <row r="42" spans="1:7" ht="15.75">
      <c r="A42" s="404" t="str">
        <f t="shared" si="3"/>
        <v>ДФ ДСК БАЛАНС</v>
      </c>
      <c r="B42" s="405" t="str">
        <f t="shared" si="4"/>
        <v>РГ-05-1209</v>
      </c>
      <c r="C42" s="406">
        <f t="shared" si="5"/>
        <v>44012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ДФ ДСК БАЛАНС</v>
      </c>
      <c r="B43" s="405" t="str">
        <f t="shared" si="4"/>
        <v>РГ-05-1209</v>
      </c>
      <c r="C43" s="406">
        <f t="shared" si="5"/>
        <v>44012</v>
      </c>
      <c r="D43" s="413" t="s">
        <v>197</v>
      </c>
      <c r="E43" s="414" t="s">
        <v>136</v>
      </c>
      <c r="F43" s="405" t="s">
        <v>793</v>
      </c>
      <c r="G43" s="409">
        <f>'1-SB'!G13</f>
        <v>3681274</v>
      </c>
    </row>
    <row r="44" spans="1:7" ht="15.75">
      <c r="A44" s="404" t="str">
        <f t="shared" si="3"/>
        <v>ДФ ДСК БАЛАНС</v>
      </c>
      <c r="B44" s="405" t="str">
        <f t="shared" si="4"/>
        <v>РГ-05-1209</v>
      </c>
      <c r="C44" s="406">
        <f t="shared" si="5"/>
        <v>44012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ДФ ДСК БАЛАНС</v>
      </c>
      <c r="B45" s="405" t="str">
        <f t="shared" si="4"/>
        <v>РГ-05-1209</v>
      </c>
      <c r="C45" s="406">
        <f t="shared" si="5"/>
        <v>44012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ДФ ДСК БАЛАНС</v>
      </c>
      <c r="B46" s="405" t="str">
        <f t="shared" si="4"/>
        <v>РГ-05-1209</v>
      </c>
      <c r="C46" s="406">
        <f t="shared" si="5"/>
        <v>44012</v>
      </c>
      <c r="D46" s="410" t="s">
        <v>200</v>
      </c>
      <c r="E46" s="415" t="s">
        <v>23</v>
      </c>
      <c r="F46" s="405" t="s">
        <v>793</v>
      </c>
      <c r="G46" s="409">
        <f>'1-SB'!G16</f>
        <v>3681274</v>
      </c>
    </row>
    <row r="47" spans="1:7" ht="15.75">
      <c r="A47" s="404" t="str">
        <f t="shared" si="3"/>
        <v>ДФ ДСК БАЛАНС</v>
      </c>
      <c r="B47" s="405" t="str">
        <f t="shared" si="4"/>
        <v>РГ-05-1209</v>
      </c>
      <c r="C47" s="406">
        <f t="shared" si="5"/>
        <v>44012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ДФ ДСК БАЛАНС</v>
      </c>
      <c r="B48" s="405" t="str">
        <f t="shared" si="4"/>
        <v>РГ-05-1209</v>
      </c>
      <c r="C48" s="406">
        <f t="shared" si="5"/>
        <v>44012</v>
      </c>
      <c r="D48" s="412" t="s">
        <v>201</v>
      </c>
      <c r="E48" s="414" t="s">
        <v>26</v>
      </c>
      <c r="F48" s="405" t="s">
        <v>793</v>
      </c>
      <c r="G48" s="409">
        <f>'1-SB'!G18</f>
        <v>-1640895</v>
      </c>
    </row>
    <row r="49" spans="1:7" ht="15.75">
      <c r="A49" s="404" t="str">
        <f t="shared" si="3"/>
        <v>ДФ ДСК БАЛАНС</v>
      </c>
      <c r="B49" s="405" t="str">
        <f t="shared" si="4"/>
        <v>РГ-05-1209</v>
      </c>
      <c r="C49" s="406">
        <f t="shared" si="5"/>
        <v>44012</v>
      </c>
      <c r="D49" s="412" t="s">
        <v>202</v>
      </c>
      <c r="E49" s="416" t="s">
        <v>27</v>
      </c>
      <c r="F49" s="405" t="s">
        <v>793</v>
      </c>
      <c r="G49" s="409">
        <f>'1-SB'!G19</f>
        <v>15907147</v>
      </c>
    </row>
    <row r="50" spans="1:7" ht="15.75">
      <c r="A50" s="404" t="str">
        <f t="shared" si="3"/>
        <v>ДФ ДСК БАЛАНС</v>
      </c>
      <c r="B50" s="405" t="str">
        <f t="shared" si="4"/>
        <v>РГ-05-1209</v>
      </c>
      <c r="C50" s="406">
        <f t="shared" si="5"/>
        <v>44012</v>
      </c>
      <c r="D50" s="412" t="s">
        <v>203</v>
      </c>
      <c r="E50" s="416" t="s">
        <v>28</v>
      </c>
      <c r="F50" s="405" t="s">
        <v>793</v>
      </c>
      <c r="G50" s="409">
        <f>'1-SB'!G20</f>
        <v>-17548042</v>
      </c>
    </row>
    <row r="51" spans="1:7" ht="15.75">
      <c r="A51" s="404" t="str">
        <f t="shared" si="3"/>
        <v>ДФ ДСК БАЛАНС</v>
      </c>
      <c r="B51" s="405" t="str">
        <f t="shared" si="4"/>
        <v>РГ-05-1209</v>
      </c>
      <c r="C51" s="406">
        <f t="shared" si="5"/>
        <v>44012</v>
      </c>
      <c r="D51" s="417" t="s">
        <v>204</v>
      </c>
      <c r="E51" s="418" t="s">
        <v>989</v>
      </c>
      <c r="F51" s="405" t="s">
        <v>793</v>
      </c>
      <c r="G51" s="409">
        <f>'1-SB'!G21</f>
        <v>0</v>
      </c>
    </row>
    <row r="52" spans="1:7" ht="15.75">
      <c r="A52" s="404" t="str">
        <f t="shared" si="3"/>
        <v>ДФ ДСК БАЛАНС</v>
      </c>
      <c r="B52" s="405" t="str">
        <f t="shared" si="4"/>
        <v>РГ-05-1209</v>
      </c>
      <c r="C52" s="406">
        <f t="shared" si="5"/>
        <v>44012</v>
      </c>
      <c r="D52" s="417" t="s">
        <v>991</v>
      </c>
      <c r="E52" s="418" t="s">
        <v>990</v>
      </c>
      <c r="F52" s="405" t="s">
        <v>793</v>
      </c>
      <c r="G52" s="409">
        <f>'1-SB'!G22</f>
        <v>-967209</v>
      </c>
    </row>
    <row r="53" spans="1:7" ht="15.75">
      <c r="A53" s="404" t="str">
        <f t="shared" si="3"/>
        <v>ДФ ДСК БАЛАНС</v>
      </c>
      <c r="B53" s="405" t="str">
        <f t="shared" si="4"/>
        <v>РГ-05-1209</v>
      </c>
      <c r="C53" s="406">
        <f t="shared" si="5"/>
        <v>44012</v>
      </c>
      <c r="D53" s="410" t="s">
        <v>205</v>
      </c>
      <c r="E53" s="415" t="s">
        <v>29</v>
      </c>
      <c r="F53" s="405" t="s">
        <v>793</v>
      </c>
      <c r="G53" s="409">
        <f>'1-SB'!G23</f>
        <v>-2608104</v>
      </c>
    </row>
    <row r="54" spans="1:7" ht="15.75">
      <c r="A54" s="404" t="str">
        <f t="shared" si="3"/>
        <v>ДФ ДСК БАЛАНС</v>
      </c>
      <c r="B54" s="405" t="str">
        <f t="shared" si="4"/>
        <v>РГ-05-1209</v>
      </c>
      <c r="C54" s="406">
        <f t="shared" si="5"/>
        <v>44012</v>
      </c>
      <c r="D54" s="407" t="s">
        <v>206</v>
      </c>
      <c r="E54" s="419" t="s">
        <v>31</v>
      </c>
      <c r="F54" s="405" t="s">
        <v>793</v>
      </c>
      <c r="G54" s="409">
        <f>'1-SB'!G24</f>
        <v>10173036</v>
      </c>
    </row>
    <row r="55" spans="1:7" ht="15.75">
      <c r="A55" s="404" t="str">
        <f t="shared" si="3"/>
        <v>ДФ ДСК БАЛАНС</v>
      </c>
      <c r="B55" s="405" t="str">
        <f t="shared" si="4"/>
        <v>РГ-05-1209</v>
      </c>
      <c r="C55" s="406">
        <f t="shared" si="5"/>
        <v>44012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ДФ ДСК БАЛАНС</v>
      </c>
      <c r="B56" s="405" t="str">
        <f t="shared" si="4"/>
        <v>РГ-05-1209</v>
      </c>
      <c r="C56" s="406">
        <f t="shared" si="5"/>
        <v>44012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ДФ ДСК БАЛАНС</v>
      </c>
      <c r="B57" s="405" t="str">
        <f t="shared" si="4"/>
        <v>РГ-05-1209</v>
      </c>
      <c r="C57" s="406">
        <f t="shared" si="5"/>
        <v>44012</v>
      </c>
      <c r="D57" s="412" t="s">
        <v>208</v>
      </c>
      <c r="E57" s="414" t="s">
        <v>125</v>
      </c>
      <c r="F57" s="405" t="s">
        <v>793</v>
      </c>
      <c r="G57" s="409">
        <f>'1-SB'!G28</f>
        <v>21332</v>
      </c>
    </row>
    <row r="58" spans="1:7" ht="15.75">
      <c r="A58" s="404" t="str">
        <f t="shared" si="3"/>
        <v>ДФ ДСК БАЛАНС</v>
      </c>
      <c r="B58" s="405" t="str">
        <f t="shared" si="4"/>
        <v>РГ-05-1209</v>
      </c>
      <c r="C58" s="406">
        <f t="shared" si="5"/>
        <v>44012</v>
      </c>
      <c r="D58" s="412" t="s">
        <v>209</v>
      </c>
      <c r="E58" s="416" t="s">
        <v>161</v>
      </c>
      <c r="F58" s="405" t="s">
        <v>793</v>
      </c>
      <c r="G58" s="409">
        <f>'1-SB'!G29</f>
        <v>420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20912</v>
      </c>
    </row>
    <row r="60" spans="1:7" ht="15.75">
      <c r="A60" s="404" t="str">
        <f aca="true" t="shared" si="6" ref="A60:A81">dfName</f>
        <v>ДФ ДСК БАЛАНС</v>
      </c>
      <c r="B60" s="405" t="str">
        <f aca="true" t="shared" si="7" ref="B60:B81">dfRG</f>
        <v>РГ-05-1209</v>
      </c>
      <c r="C60" s="406">
        <f aca="true" t="shared" si="8" ref="C60:C81">EndDate</f>
        <v>44012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ДФ ДСК БАЛАНС</v>
      </c>
      <c r="B61" s="405" t="str">
        <f t="shared" si="7"/>
        <v>РГ-05-1209</v>
      </c>
      <c r="C61" s="406">
        <f t="shared" si="8"/>
        <v>44012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ДФ ДСК БАЛАНС</v>
      </c>
      <c r="B62" s="405" t="str">
        <f t="shared" si="7"/>
        <v>РГ-05-1209</v>
      </c>
      <c r="C62" s="406">
        <f t="shared" si="8"/>
        <v>44012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ДФ ДСК БАЛАНС</v>
      </c>
      <c r="B63" s="405" t="str">
        <f t="shared" si="7"/>
        <v>РГ-05-1209</v>
      </c>
      <c r="C63" s="406">
        <f t="shared" si="8"/>
        <v>44012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ДФ ДСК БАЛАНС</v>
      </c>
      <c r="B64" s="405" t="str">
        <f t="shared" si="7"/>
        <v>РГ-05-1209</v>
      </c>
      <c r="C64" s="406">
        <f t="shared" si="8"/>
        <v>44012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ДФ ДСК БАЛАНС</v>
      </c>
      <c r="B65" s="405" t="str">
        <f t="shared" si="7"/>
        <v>РГ-05-1209</v>
      </c>
      <c r="C65" s="406">
        <f t="shared" si="8"/>
        <v>44012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ДФ ДСК БАЛАНС</v>
      </c>
      <c r="B66" s="405" t="str">
        <f t="shared" si="7"/>
        <v>РГ-05-1209</v>
      </c>
      <c r="C66" s="406">
        <f t="shared" si="8"/>
        <v>44012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ДФ ДСК БАЛАНС</v>
      </c>
      <c r="B67" s="405" t="str">
        <f t="shared" si="7"/>
        <v>РГ-05-1209</v>
      </c>
      <c r="C67" s="406">
        <f t="shared" si="8"/>
        <v>44012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.75">
      <c r="A68" s="404" t="str">
        <f t="shared" si="6"/>
        <v>ДФ ДСК БАЛАНС</v>
      </c>
      <c r="B68" s="405" t="str">
        <f t="shared" si="7"/>
        <v>РГ-05-1209</v>
      </c>
      <c r="C68" s="406">
        <f t="shared" si="8"/>
        <v>44012</v>
      </c>
      <c r="D68" s="412" t="s">
        <v>219</v>
      </c>
      <c r="E68" s="420" t="s">
        <v>113</v>
      </c>
      <c r="F68" s="405" t="s">
        <v>793</v>
      </c>
      <c r="G68" s="409">
        <f>'1-SB'!G39</f>
        <v>0</v>
      </c>
    </row>
    <row r="69" spans="1:7" ht="15.75">
      <c r="A69" s="404" t="str">
        <f t="shared" si="6"/>
        <v>ДФ ДСК БАЛАНС</v>
      </c>
      <c r="B69" s="405" t="str">
        <f t="shared" si="7"/>
        <v>РГ-05-1209</v>
      </c>
      <c r="C69" s="406">
        <f t="shared" si="8"/>
        <v>44012</v>
      </c>
      <c r="D69" s="407" t="s">
        <v>220</v>
      </c>
      <c r="E69" s="419" t="s">
        <v>34</v>
      </c>
      <c r="F69" s="405" t="s">
        <v>793</v>
      </c>
      <c r="G69" s="409">
        <f>'1-SB'!G40</f>
        <v>21332</v>
      </c>
    </row>
    <row r="70" spans="1:7" ht="15.75">
      <c r="A70" s="404" t="str">
        <f t="shared" si="6"/>
        <v>ДФ ДСК БАЛАНС</v>
      </c>
      <c r="B70" s="405" t="str">
        <f t="shared" si="7"/>
        <v>РГ-05-1209</v>
      </c>
      <c r="C70" s="406">
        <f t="shared" si="8"/>
        <v>44012</v>
      </c>
      <c r="D70" s="410" t="s">
        <v>221</v>
      </c>
      <c r="E70" s="410" t="s">
        <v>35</v>
      </c>
      <c r="F70" s="405" t="s">
        <v>793</v>
      </c>
      <c r="G70" s="409">
        <f>'1-SB'!G47</f>
        <v>10194368</v>
      </c>
    </row>
    <row r="71" spans="1:7" ht="15.75">
      <c r="A71" s="422" t="str">
        <f t="shared" si="6"/>
        <v>ДФ ДСК БАЛАНС</v>
      </c>
      <c r="B71" s="423" t="str">
        <f t="shared" si="7"/>
        <v>РГ-05-1209</v>
      </c>
      <c r="C71" s="424">
        <f t="shared" si="8"/>
        <v>44012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ДФ ДСК БАЛАНС</v>
      </c>
      <c r="B72" s="423" t="str">
        <f t="shared" si="7"/>
        <v>РГ-05-1209</v>
      </c>
      <c r="C72" s="424">
        <f t="shared" si="8"/>
        <v>44012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ДФ ДСК БАЛАНС</v>
      </c>
      <c r="B73" s="423" t="str">
        <f t="shared" si="7"/>
        <v>РГ-05-1209</v>
      </c>
      <c r="C73" s="424">
        <f t="shared" si="8"/>
        <v>44012</v>
      </c>
      <c r="D73" s="425" t="s">
        <v>794</v>
      </c>
      <c r="E73" s="430" t="s">
        <v>19</v>
      </c>
      <c r="F73" s="423" t="s">
        <v>828</v>
      </c>
      <c r="G73" s="427">
        <f>'2-OD'!C12</f>
        <v>0</v>
      </c>
    </row>
    <row r="74" spans="1:7" ht="31.5">
      <c r="A74" s="422" t="str">
        <f t="shared" si="6"/>
        <v>ДФ ДСК БАЛАНС</v>
      </c>
      <c r="B74" s="423" t="str">
        <f t="shared" si="7"/>
        <v>РГ-05-1209</v>
      </c>
      <c r="C74" s="424">
        <f t="shared" si="8"/>
        <v>44012</v>
      </c>
      <c r="D74" s="425" t="s">
        <v>795</v>
      </c>
      <c r="E74" s="430" t="s">
        <v>936</v>
      </c>
      <c r="F74" s="423" t="s">
        <v>828</v>
      </c>
      <c r="G74" s="427">
        <f>'2-OD'!C13</f>
        <v>9288</v>
      </c>
    </row>
    <row r="75" spans="1:7" ht="31.5">
      <c r="A75" s="422" t="str">
        <f t="shared" si="6"/>
        <v>ДФ ДСК БАЛАНС</v>
      </c>
      <c r="B75" s="423" t="str">
        <f t="shared" si="7"/>
        <v>РГ-05-1209</v>
      </c>
      <c r="C75" s="424">
        <f t="shared" si="8"/>
        <v>44012</v>
      </c>
      <c r="D75" s="425" t="s">
        <v>796</v>
      </c>
      <c r="E75" s="430" t="s">
        <v>937</v>
      </c>
      <c r="F75" s="423" t="s">
        <v>828</v>
      </c>
      <c r="G75" s="427">
        <f>'2-OD'!C14</f>
        <v>3866252</v>
      </c>
    </row>
    <row r="76" spans="1:7" ht="15.75">
      <c r="A76" s="422" t="str">
        <f t="shared" si="6"/>
        <v>ДФ ДСК БАЛАНС</v>
      </c>
      <c r="B76" s="423" t="str">
        <f t="shared" si="7"/>
        <v>РГ-05-1209</v>
      </c>
      <c r="C76" s="424">
        <f t="shared" si="8"/>
        <v>44012</v>
      </c>
      <c r="D76" s="425" t="s">
        <v>797</v>
      </c>
      <c r="E76" s="430" t="s">
        <v>938</v>
      </c>
      <c r="F76" s="423" t="s">
        <v>828</v>
      </c>
      <c r="G76" s="427">
        <f>'2-OD'!C15</f>
        <v>178345</v>
      </c>
    </row>
    <row r="77" spans="1:7" ht="15.75">
      <c r="A77" s="422" t="str">
        <f t="shared" si="6"/>
        <v>ДФ ДСК БАЛАНС</v>
      </c>
      <c r="B77" s="423" t="str">
        <f t="shared" si="7"/>
        <v>РГ-05-1209</v>
      </c>
      <c r="C77" s="424">
        <f t="shared" si="8"/>
        <v>44012</v>
      </c>
      <c r="D77" s="425" t="s">
        <v>798</v>
      </c>
      <c r="E77" s="430" t="s">
        <v>981</v>
      </c>
      <c r="F77" s="423" t="s">
        <v>828</v>
      </c>
      <c r="G77" s="427">
        <f>'2-OD'!C16</f>
        <v>224</v>
      </c>
    </row>
    <row r="78" spans="1:7" ht="15.75">
      <c r="A78" s="422" t="str">
        <f t="shared" si="6"/>
        <v>ДФ ДСК БАЛАНС</v>
      </c>
      <c r="B78" s="423" t="str">
        <f t="shared" si="7"/>
        <v>РГ-05-1209</v>
      </c>
      <c r="C78" s="424">
        <f t="shared" si="8"/>
        <v>44012</v>
      </c>
      <c r="D78" s="428" t="s">
        <v>799</v>
      </c>
      <c r="E78" s="431" t="s">
        <v>20</v>
      </c>
      <c r="F78" s="423" t="s">
        <v>828</v>
      </c>
      <c r="G78" s="427">
        <f>'2-OD'!C18</f>
        <v>4054109</v>
      </c>
    </row>
    <row r="79" spans="1:7" ht="15.75">
      <c r="A79" s="422" t="str">
        <f t="shared" si="6"/>
        <v>ДФ ДСК БАЛАНС</v>
      </c>
      <c r="B79" s="423" t="str">
        <f t="shared" si="7"/>
        <v>РГ-05-1209</v>
      </c>
      <c r="C79" s="424">
        <f t="shared" si="8"/>
        <v>44012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ДФ ДСК БАЛАНС</v>
      </c>
      <c r="B80" s="423" t="str">
        <f t="shared" si="7"/>
        <v>РГ-05-1209</v>
      </c>
      <c r="C80" s="424">
        <f t="shared" si="8"/>
        <v>44012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ДФ ДСК БАЛАНС</v>
      </c>
      <c r="B81" s="423" t="str">
        <f t="shared" si="7"/>
        <v>РГ-05-1209</v>
      </c>
      <c r="C81" s="424">
        <f t="shared" si="8"/>
        <v>44012</v>
      </c>
      <c r="D81" s="425" t="s">
        <v>801</v>
      </c>
      <c r="E81" s="430" t="s">
        <v>122</v>
      </c>
      <c r="F81" s="423" t="s">
        <v>828</v>
      </c>
      <c r="G81" s="427">
        <f>'2-OD'!C21</f>
        <v>138708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ДФ ДСК БАЛАНС</v>
      </c>
      <c r="B83" s="423" t="str">
        <f aca="true" t="shared" si="10" ref="B83:B109">dfRG</f>
        <v>РГ-05-1209</v>
      </c>
      <c r="C83" s="424">
        <f aca="true" t="shared" si="11" ref="C83:C109">EndDate</f>
        <v>44012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ДФ ДСК БАЛАНС</v>
      </c>
      <c r="B84" s="423" t="str">
        <f t="shared" si="10"/>
        <v>РГ-05-1209</v>
      </c>
      <c r="C84" s="424">
        <f t="shared" si="11"/>
        <v>44012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ДФ ДСК БАЛАНС</v>
      </c>
      <c r="B85" s="423" t="str">
        <f t="shared" si="10"/>
        <v>РГ-05-1209</v>
      </c>
      <c r="C85" s="424">
        <f t="shared" si="11"/>
        <v>44012</v>
      </c>
      <c r="D85" s="428" t="s">
        <v>805</v>
      </c>
      <c r="E85" s="431" t="s">
        <v>23</v>
      </c>
      <c r="F85" s="423" t="s">
        <v>828</v>
      </c>
      <c r="G85" s="427">
        <f>'2-OD'!C25</f>
        <v>138708</v>
      </c>
    </row>
    <row r="86" spans="1:7" ht="15.75">
      <c r="A86" s="422" t="str">
        <f t="shared" si="9"/>
        <v>ДФ ДСК БАЛАНС</v>
      </c>
      <c r="B86" s="423" t="str">
        <f t="shared" si="10"/>
        <v>РГ-05-1209</v>
      </c>
      <c r="C86" s="424">
        <f t="shared" si="11"/>
        <v>44012</v>
      </c>
      <c r="D86" s="428" t="s">
        <v>806</v>
      </c>
      <c r="E86" s="432" t="s">
        <v>144</v>
      </c>
      <c r="F86" s="423" t="s">
        <v>828</v>
      </c>
      <c r="G86" s="427">
        <f>'2-OD'!C26</f>
        <v>4192817</v>
      </c>
    </row>
    <row r="87" spans="1:7" ht="15.75">
      <c r="A87" s="422" t="str">
        <f t="shared" si="9"/>
        <v>ДФ ДСК БАЛАНС</v>
      </c>
      <c r="B87" s="423" t="str">
        <f t="shared" si="10"/>
        <v>РГ-05-1209</v>
      </c>
      <c r="C87" s="424">
        <f t="shared" si="11"/>
        <v>44012</v>
      </c>
      <c r="D87" s="428" t="s">
        <v>807</v>
      </c>
      <c r="E87" s="432" t="s">
        <v>824</v>
      </c>
      <c r="F87" s="423" t="s">
        <v>828</v>
      </c>
      <c r="G87" s="427">
        <f>'2-OD'!C27</f>
        <v>0</v>
      </c>
    </row>
    <row r="88" spans="1:7" ht="15.75">
      <c r="A88" s="422" t="str">
        <f t="shared" si="9"/>
        <v>ДФ ДСК БАЛАНС</v>
      </c>
      <c r="B88" s="423" t="str">
        <f t="shared" si="10"/>
        <v>РГ-05-1209</v>
      </c>
      <c r="C88" s="424">
        <f t="shared" si="11"/>
        <v>44012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ДФ ДСК БАЛАНС</v>
      </c>
      <c r="B89" s="423" t="str">
        <f t="shared" si="10"/>
        <v>РГ-05-1209</v>
      </c>
      <c r="C89" s="424">
        <f t="shared" si="11"/>
        <v>44012</v>
      </c>
      <c r="D89" s="428" t="s">
        <v>809</v>
      </c>
      <c r="E89" s="432" t="s">
        <v>146</v>
      </c>
      <c r="F89" s="423" t="s">
        <v>828</v>
      </c>
      <c r="G89" s="427">
        <f>'2-OD'!C29</f>
        <v>0</v>
      </c>
    </row>
    <row r="90" spans="1:7" ht="15.75">
      <c r="A90" s="422" t="str">
        <f t="shared" si="9"/>
        <v>ДФ ДСК БАЛАНС</v>
      </c>
      <c r="B90" s="423" t="str">
        <f t="shared" si="10"/>
        <v>РГ-05-1209</v>
      </c>
      <c r="C90" s="424">
        <f t="shared" si="11"/>
        <v>44012</v>
      </c>
      <c r="D90" s="428" t="s">
        <v>810</v>
      </c>
      <c r="E90" s="432" t="s">
        <v>826</v>
      </c>
      <c r="F90" s="423" t="s">
        <v>828</v>
      </c>
      <c r="G90" s="427">
        <f>'2-OD'!C30</f>
        <v>4192817</v>
      </c>
    </row>
    <row r="91" spans="1:7" ht="15.75">
      <c r="A91" s="433" t="str">
        <f t="shared" si="9"/>
        <v>ДФ ДСК БАЛАНС</v>
      </c>
      <c r="B91" s="434" t="str">
        <f t="shared" si="10"/>
        <v>РГ-05-1209</v>
      </c>
      <c r="C91" s="435">
        <f t="shared" si="11"/>
        <v>44012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ДФ ДСК БАЛАНС</v>
      </c>
      <c r="B92" s="434" t="str">
        <f t="shared" si="10"/>
        <v>РГ-05-1209</v>
      </c>
      <c r="C92" s="435">
        <f t="shared" si="11"/>
        <v>44012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ДФ ДСК БАЛАНС</v>
      </c>
      <c r="B93" s="434" t="str">
        <f t="shared" si="10"/>
        <v>РГ-05-1209</v>
      </c>
      <c r="C93" s="435">
        <f t="shared" si="11"/>
        <v>44012</v>
      </c>
      <c r="D93" s="436" t="s">
        <v>811</v>
      </c>
      <c r="E93" s="441" t="s">
        <v>38</v>
      </c>
      <c r="F93" s="434" t="s">
        <v>829</v>
      </c>
      <c r="G93" s="438">
        <f>'2-OD'!G12</f>
        <v>71181</v>
      </c>
    </row>
    <row r="94" spans="1:7" ht="31.5">
      <c r="A94" s="433" t="str">
        <f t="shared" si="9"/>
        <v>ДФ ДСК БАЛАНС</v>
      </c>
      <c r="B94" s="434" t="str">
        <f t="shared" si="10"/>
        <v>РГ-05-1209</v>
      </c>
      <c r="C94" s="435">
        <f t="shared" si="11"/>
        <v>44012</v>
      </c>
      <c r="D94" s="436" t="s">
        <v>812</v>
      </c>
      <c r="E94" s="441" t="s">
        <v>939</v>
      </c>
      <c r="F94" s="434" t="s">
        <v>829</v>
      </c>
      <c r="G94" s="438">
        <f>'2-OD'!G13</f>
        <v>0</v>
      </c>
    </row>
    <row r="95" spans="1:7" ht="31.5">
      <c r="A95" s="433" t="str">
        <f t="shared" si="9"/>
        <v>ДФ ДСК БАЛАНС</v>
      </c>
      <c r="B95" s="434" t="str">
        <f t="shared" si="10"/>
        <v>РГ-05-1209</v>
      </c>
      <c r="C95" s="435">
        <f t="shared" si="11"/>
        <v>44012</v>
      </c>
      <c r="D95" s="436" t="s">
        <v>813</v>
      </c>
      <c r="E95" s="441" t="s">
        <v>940</v>
      </c>
      <c r="F95" s="434" t="s">
        <v>829</v>
      </c>
      <c r="G95" s="438">
        <f>'2-OD'!G14</f>
        <v>2923932</v>
      </c>
    </row>
    <row r="96" spans="1:7" ht="15.75">
      <c r="A96" s="433" t="str">
        <f t="shared" si="9"/>
        <v>ДФ ДСК БАЛАНС</v>
      </c>
      <c r="B96" s="434" t="str">
        <f t="shared" si="10"/>
        <v>РГ-05-1209</v>
      </c>
      <c r="C96" s="435">
        <f t="shared" si="11"/>
        <v>44012</v>
      </c>
      <c r="D96" s="436" t="s">
        <v>814</v>
      </c>
      <c r="E96" s="441" t="s">
        <v>941</v>
      </c>
      <c r="F96" s="434" t="s">
        <v>829</v>
      </c>
      <c r="G96" s="438">
        <f>'2-OD'!G15</f>
        <v>178310</v>
      </c>
    </row>
    <row r="97" spans="1:7" ht="15.75">
      <c r="A97" s="433" t="str">
        <f t="shared" si="9"/>
        <v>ДФ ДСК БАЛАНС</v>
      </c>
      <c r="B97" s="434" t="str">
        <f t="shared" si="10"/>
        <v>РГ-05-1209</v>
      </c>
      <c r="C97" s="435">
        <f t="shared" si="11"/>
        <v>44012</v>
      </c>
      <c r="D97" s="436" t="s">
        <v>815</v>
      </c>
      <c r="E97" s="442" t="s">
        <v>942</v>
      </c>
      <c r="F97" s="434" t="s">
        <v>829</v>
      </c>
      <c r="G97" s="438">
        <f>'2-OD'!G16</f>
        <v>52185</v>
      </c>
    </row>
    <row r="98" spans="1:7" ht="15.75">
      <c r="A98" s="433" t="str">
        <f t="shared" si="9"/>
        <v>ДФ ДСК БАЛАНС</v>
      </c>
      <c r="B98" s="434" t="str">
        <f t="shared" si="10"/>
        <v>РГ-05-1209</v>
      </c>
      <c r="C98" s="435">
        <f t="shared" si="11"/>
        <v>44012</v>
      </c>
      <c r="D98" s="436" t="s">
        <v>816</v>
      </c>
      <c r="E98" s="441" t="s">
        <v>943</v>
      </c>
      <c r="F98" s="434" t="s">
        <v>829</v>
      </c>
      <c r="G98" s="438">
        <f>'2-OD'!G17</f>
        <v>0</v>
      </c>
    </row>
    <row r="99" spans="1:7" ht="15.75">
      <c r="A99" s="433" t="str">
        <f t="shared" si="9"/>
        <v>ДФ ДСК БАЛАНС</v>
      </c>
      <c r="B99" s="434" t="str">
        <f t="shared" si="10"/>
        <v>РГ-05-1209</v>
      </c>
      <c r="C99" s="435">
        <f t="shared" si="11"/>
        <v>44012</v>
      </c>
      <c r="D99" s="439" t="s">
        <v>817</v>
      </c>
      <c r="E99" s="443" t="s">
        <v>20</v>
      </c>
      <c r="F99" s="434" t="s">
        <v>829</v>
      </c>
      <c r="G99" s="438">
        <f>'2-OD'!G18</f>
        <v>3225608</v>
      </c>
    </row>
    <row r="100" spans="1:7" ht="15.75">
      <c r="A100" s="433" t="str">
        <f t="shared" si="9"/>
        <v>ДФ ДСК БАЛАНС</v>
      </c>
      <c r="B100" s="434" t="str">
        <f t="shared" si="10"/>
        <v>РГ-05-1209</v>
      </c>
      <c r="C100" s="435">
        <f t="shared" si="11"/>
        <v>44012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ДФ ДСК БАЛАНС</v>
      </c>
      <c r="B101" s="434" t="str">
        <f t="shared" si="10"/>
        <v>РГ-05-1209</v>
      </c>
      <c r="C101" s="435">
        <f t="shared" si="11"/>
        <v>44012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ДФ ДСК БАЛАНС</v>
      </c>
      <c r="B102" s="434" t="str">
        <f t="shared" si="10"/>
        <v>РГ-05-1209</v>
      </c>
      <c r="C102" s="435">
        <f t="shared" si="11"/>
        <v>44012</v>
      </c>
      <c r="D102" s="439" t="s">
        <v>819</v>
      </c>
      <c r="E102" s="444" t="s">
        <v>40</v>
      </c>
      <c r="F102" s="434" t="s">
        <v>829</v>
      </c>
      <c r="G102" s="438">
        <f>'2-OD'!G26</f>
        <v>3225608</v>
      </c>
    </row>
    <row r="103" spans="1:7" ht="15.75">
      <c r="A103" s="433" t="str">
        <f t="shared" si="9"/>
        <v>ДФ ДСК БАЛАНС</v>
      </c>
      <c r="B103" s="434" t="str">
        <f t="shared" si="10"/>
        <v>РГ-05-1209</v>
      </c>
      <c r="C103" s="435">
        <f t="shared" si="11"/>
        <v>44012</v>
      </c>
      <c r="D103" s="439" t="s">
        <v>820</v>
      </c>
      <c r="E103" s="444" t="s">
        <v>825</v>
      </c>
      <c r="F103" s="434" t="s">
        <v>829</v>
      </c>
      <c r="G103" s="438">
        <f>'2-OD'!G27</f>
        <v>967209</v>
      </c>
    </row>
    <row r="104" spans="1:7" ht="15.75">
      <c r="A104" s="433" t="str">
        <f t="shared" si="9"/>
        <v>ДФ ДСК БАЛАНС</v>
      </c>
      <c r="B104" s="434" t="str">
        <f t="shared" si="10"/>
        <v>РГ-05-1209</v>
      </c>
      <c r="C104" s="435">
        <f t="shared" si="11"/>
        <v>44012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ДФ ДСК БАЛАНС</v>
      </c>
      <c r="B105" s="434" t="str">
        <f t="shared" si="10"/>
        <v>РГ-05-1209</v>
      </c>
      <c r="C105" s="435">
        <f t="shared" si="11"/>
        <v>44012</v>
      </c>
      <c r="D105" s="439" t="s">
        <v>821</v>
      </c>
      <c r="E105" s="444" t="s">
        <v>147</v>
      </c>
      <c r="F105" s="434" t="s">
        <v>829</v>
      </c>
      <c r="G105" s="438">
        <f>'2-OD'!G29</f>
        <v>967209</v>
      </c>
    </row>
    <row r="106" spans="1:7" ht="15.75">
      <c r="A106" s="433" t="str">
        <f t="shared" si="9"/>
        <v>ДФ ДСК БАЛАНС</v>
      </c>
      <c r="B106" s="434" t="str">
        <f t="shared" si="10"/>
        <v>РГ-05-1209</v>
      </c>
      <c r="C106" s="435">
        <f t="shared" si="11"/>
        <v>44012</v>
      </c>
      <c r="D106" s="439" t="s">
        <v>822</v>
      </c>
      <c r="E106" s="444" t="s">
        <v>827</v>
      </c>
      <c r="F106" s="434" t="s">
        <v>829</v>
      </c>
      <c r="G106" s="438">
        <f>'2-OD'!G30</f>
        <v>4192817</v>
      </c>
    </row>
    <row r="107" spans="1:7" ht="15.75">
      <c r="A107" s="445" t="str">
        <f t="shared" si="9"/>
        <v>ДФ ДСК БАЛАНС</v>
      </c>
      <c r="B107" s="446" t="str">
        <f t="shared" si="10"/>
        <v>РГ-05-1209</v>
      </c>
      <c r="C107" s="447">
        <f t="shared" si="11"/>
        <v>44012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1.5">
      <c r="A108" s="445" t="str">
        <f t="shared" si="9"/>
        <v>ДФ ДСК БАЛАНС</v>
      </c>
      <c r="B108" s="446" t="str">
        <f t="shared" si="10"/>
        <v>РГ-05-1209</v>
      </c>
      <c r="C108" s="447">
        <f t="shared" si="11"/>
        <v>44012</v>
      </c>
      <c r="D108" s="448" t="s">
        <v>830</v>
      </c>
      <c r="E108" s="451" t="s">
        <v>987</v>
      </c>
      <c r="F108" s="446" t="s">
        <v>1367</v>
      </c>
      <c r="G108" s="450">
        <f>'3-OPP'!E13</f>
        <v>-763480</v>
      </c>
    </row>
    <row r="109" spans="1:7" ht="31.5">
      <c r="A109" s="445" t="str">
        <f t="shared" si="9"/>
        <v>ДФ ДСК БАЛАНС</v>
      </c>
      <c r="B109" s="446" t="str">
        <f t="shared" si="10"/>
        <v>РГ-05-1209</v>
      </c>
      <c r="C109" s="447">
        <f t="shared" si="11"/>
        <v>44012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.75">
      <c r="A110" s="445" t="str">
        <f aca="true" t="shared" si="12" ref="A110:A141">dfName</f>
        <v>ДФ ДСК БАЛАНС</v>
      </c>
      <c r="B110" s="446" t="str">
        <f aca="true" t="shared" si="13" ref="B110:B141">dfRG</f>
        <v>РГ-05-1209</v>
      </c>
      <c r="C110" s="447">
        <f aca="true" t="shared" si="14" ref="C110:C141">EndDate</f>
        <v>44012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.75">
      <c r="A111" s="445" t="str">
        <f t="shared" si="12"/>
        <v>ДФ ДСК БАЛАНС</v>
      </c>
      <c r="B111" s="446" t="str">
        <f t="shared" si="13"/>
        <v>РГ-05-1209</v>
      </c>
      <c r="C111" s="447">
        <f t="shared" si="14"/>
        <v>44012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.75">
      <c r="A112" s="445" t="str">
        <f t="shared" si="12"/>
        <v>ДФ ДСК БАЛАНС</v>
      </c>
      <c r="B112" s="446" t="str">
        <f t="shared" si="13"/>
        <v>РГ-05-1209</v>
      </c>
      <c r="C112" s="447">
        <f t="shared" si="14"/>
        <v>44012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.75">
      <c r="A113" s="445" t="str">
        <f t="shared" si="12"/>
        <v>ДФ ДСК БАЛАНС</v>
      </c>
      <c r="B113" s="446" t="str">
        <f t="shared" si="13"/>
        <v>РГ-05-1209</v>
      </c>
      <c r="C113" s="447">
        <f t="shared" si="14"/>
        <v>44012</v>
      </c>
      <c r="D113" s="448" t="s">
        <v>835</v>
      </c>
      <c r="E113" s="451" t="s">
        <v>984</v>
      </c>
      <c r="F113" s="446" t="s">
        <v>1367</v>
      </c>
      <c r="G113" s="450">
        <f>'3-OPP'!E18</f>
        <v>0</v>
      </c>
    </row>
    <row r="114" spans="1:7" ht="31.5">
      <c r="A114" s="445" t="str">
        <f t="shared" si="12"/>
        <v>ДФ ДСК БАЛАНС</v>
      </c>
      <c r="B114" s="446" t="str">
        <f t="shared" si="13"/>
        <v>РГ-05-1209</v>
      </c>
      <c r="C114" s="447">
        <f t="shared" si="14"/>
        <v>44012</v>
      </c>
      <c r="D114" s="454" t="s">
        <v>836</v>
      </c>
      <c r="E114" s="449" t="s">
        <v>985</v>
      </c>
      <c r="F114" s="446" t="s">
        <v>1367</v>
      </c>
      <c r="G114" s="450">
        <f>'3-OPP'!E19</f>
        <v>-763480</v>
      </c>
    </row>
    <row r="115" spans="1:7" ht="15.75">
      <c r="A115" s="445" t="str">
        <f t="shared" si="12"/>
        <v>ДФ ДСК БАЛАНС</v>
      </c>
      <c r="B115" s="446" t="str">
        <f t="shared" si="13"/>
        <v>РГ-05-1209</v>
      </c>
      <c r="C115" s="447">
        <f t="shared" si="14"/>
        <v>44012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1.5">
      <c r="A116" s="445" t="str">
        <f t="shared" si="12"/>
        <v>ДФ ДСК БАЛАНС</v>
      </c>
      <c r="B116" s="446" t="str">
        <f t="shared" si="13"/>
        <v>РГ-05-1209</v>
      </c>
      <c r="C116" s="447">
        <f t="shared" si="14"/>
        <v>44012</v>
      </c>
      <c r="D116" s="448" t="s">
        <v>837</v>
      </c>
      <c r="E116" s="451" t="s">
        <v>958</v>
      </c>
      <c r="F116" s="446" t="s">
        <v>1367</v>
      </c>
      <c r="G116" s="450">
        <f>'3-OPP'!E21</f>
        <v>-218019</v>
      </c>
    </row>
    <row r="117" spans="1:7" ht="31.5">
      <c r="A117" s="445" t="str">
        <f t="shared" si="12"/>
        <v>ДФ ДСК БАЛАНС</v>
      </c>
      <c r="B117" s="446" t="str">
        <f t="shared" si="13"/>
        <v>РГ-05-1209</v>
      </c>
      <c r="C117" s="447">
        <f t="shared" si="14"/>
        <v>44012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.75">
      <c r="A118" s="445" t="str">
        <f t="shared" si="12"/>
        <v>ДФ ДСК БАЛАНС</v>
      </c>
      <c r="B118" s="446" t="str">
        <f t="shared" si="13"/>
        <v>РГ-05-1209</v>
      </c>
      <c r="C118" s="447">
        <f t="shared" si="14"/>
        <v>44012</v>
      </c>
      <c r="D118" s="448" t="s">
        <v>839</v>
      </c>
      <c r="E118" s="451" t="s">
        <v>960</v>
      </c>
      <c r="F118" s="446" t="s">
        <v>1367</v>
      </c>
      <c r="G118" s="450">
        <f>'3-OPP'!E23</f>
        <v>57105</v>
      </c>
    </row>
    <row r="119" spans="1:7" ht="15.75">
      <c r="A119" s="445" t="str">
        <f t="shared" si="12"/>
        <v>ДФ ДСК БАЛАНС</v>
      </c>
      <c r="B119" s="446" t="str">
        <f t="shared" si="13"/>
        <v>РГ-05-1209</v>
      </c>
      <c r="C119" s="447">
        <f t="shared" si="14"/>
        <v>44012</v>
      </c>
      <c r="D119" s="448" t="s">
        <v>840</v>
      </c>
      <c r="E119" s="451" t="s">
        <v>961</v>
      </c>
      <c r="F119" s="446" t="s">
        <v>1367</v>
      </c>
      <c r="G119" s="450">
        <f>'3-OPP'!E24</f>
        <v>31035</v>
      </c>
    </row>
    <row r="120" spans="1:7" ht="15.75">
      <c r="A120" s="445" t="str">
        <f t="shared" si="12"/>
        <v>ДФ ДСК БАЛАНС</v>
      </c>
      <c r="B120" s="446" t="str">
        <f t="shared" si="13"/>
        <v>РГ-05-1209</v>
      </c>
      <c r="C120" s="447">
        <f t="shared" si="14"/>
        <v>44012</v>
      </c>
      <c r="D120" s="448" t="s">
        <v>841</v>
      </c>
      <c r="E120" s="453" t="s">
        <v>962</v>
      </c>
      <c r="F120" s="446" t="s">
        <v>1367</v>
      </c>
      <c r="G120" s="450">
        <f>'3-OPP'!E25</f>
        <v>-137966</v>
      </c>
    </row>
    <row r="121" spans="1:7" ht="15.75">
      <c r="A121" s="445" t="str">
        <f t="shared" si="12"/>
        <v>ДФ ДСК БАЛАНС</v>
      </c>
      <c r="B121" s="446" t="str">
        <f t="shared" si="13"/>
        <v>РГ-05-1209</v>
      </c>
      <c r="C121" s="447">
        <f t="shared" si="14"/>
        <v>44012</v>
      </c>
      <c r="D121" s="448" t="s">
        <v>842</v>
      </c>
      <c r="E121" s="453" t="s">
        <v>963</v>
      </c>
      <c r="F121" s="446" t="s">
        <v>1367</v>
      </c>
      <c r="G121" s="450">
        <f>'3-OPP'!E26</f>
        <v>-2832</v>
      </c>
    </row>
    <row r="122" spans="1:7" ht="15.75">
      <c r="A122" s="445" t="str">
        <f t="shared" si="12"/>
        <v>ДФ ДСК БАЛАНС</v>
      </c>
      <c r="B122" s="446" t="str">
        <f t="shared" si="13"/>
        <v>РГ-05-1209</v>
      </c>
      <c r="C122" s="447">
        <f t="shared" si="14"/>
        <v>44012</v>
      </c>
      <c r="D122" s="448" t="s">
        <v>843</v>
      </c>
      <c r="E122" s="453" t="s">
        <v>964</v>
      </c>
      <c r="F122" s="446" t="s">
        <v>1367</v>
      </c>
      <c r="G122" s="450">
        <f>'3-OPP'!E27</f>
        <v>24106</v>
      </c>
    </row>
    <row r="123" spans="1:7" ht="15.75">
      <c r="A123" s="445" t="str">
        <f t="shared" si="12"/>
        <v>ДФ ДСК БАЛАНС</v>
      </c>
      <c r="B123" s="446" t="str">
        <f t="shared" si="13"/>
        <v>РГ-05-1209</v>
      </c>
      <c r="C123" s="447">
        <f t="shared" si="14"/>
        <v>44012</v>
      </c>
      <c r="D123" s="448" t="s">
        <v>844</v>
      </c>
      <c r="E123" s="451" t="s">
        <v>965</v>
      </c>
      <c r="F123" s="446" t="s">
        <v>1367</v>
      </c>
      <c r="G123" s="450">
        <f>'3-OPP'!E28</f>
        <v>0</v>
      </c>
    </row>
    <row r="124" spans="1:7" ht="31.5">
      <c r="A124" s="445" t="str">
        <f t="shared" si="12"/>
        <v>ДФ ДСК БАЛАНС</v>
      </c>
      <c r="B124" s="446" t="str">
        <f t="shared" si="13"/>
        <v>РГ-05-1209</v>
      </c>
      <c r="C124" s="447">
        <f t="shared" si="14"/>
        <v>44012</v>
      </c>
      <c r="D124" s="454" t="s">
        <v>845</v>
      </c>
      <c r="E124" s="449" t="s">
        <v>115</v>
      </c>
      <c r="F124" s="446" t="s">
        <v>1367</v>
      </c>
      <c r="G124" s="450">
        <f>'3-OPP'!E29</f>
        <v>-246571</v>
      </c>
    </row>
    <row r="125" spans="1:7" ht="15.75">
      <c r="A125" s="445" t="str">
        <f t="shared" si="12"/>
        <v>ДФ ДСК БАЛАНС</v>
      </c>
      <c r="B125" s="446" t="str">
        <f t="shared" si="13"/>
        <v>РГ-05-1209</v>
      </c>
      <c r="C125" s="447">
        <f t="shared" si="14"/>
        <v>44012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.75">
      <c r="A126" s="445" t="str">
        <f t="shared" si="12"/>
        <v>ДФ ДСК БАЛАНС</v>
      </c>
      <c r="B126" s="446" t="str">
        <f t="shared" si="13"/>
        <v>РГ-05-1209</v>
      </c>
      <c r="C126" s="447">
        <f t="shared" si="14"/>
        <v>44012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.75">
      <c r="A127" s="445" t="str">
        <f t="shared" si="12"/>
        <v>ДФ ДСК БАЛАНС</v>
      </c>
      <c r="B127" s="446" t="str">
        <f t="shared" si="13"/>
        <v>РГ-05-1209</v>
      </c>
      <c r="C127" s="447">
        <f t="shared" si="14"/>
        <v>44012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.75">
      <c r="A128" s="445" t="str">
        <f t="shared" si="12"/>
        <v>ДФ ДСК БАЛАНС</v>
      </c>
      <c r="B128" s="446" t="str">
        <f t="shared" si="13"/>
        <v>РГ-05-1209</v>
      </c>
      <c r="C128" s="447">
        <f t="shared" si="14"/>
        <v>44012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.75">
      <c r="A129" s="445" t="str">
        <f t="shared" si="12"/>
        <v>ДФ ДСК БАЛАНС</v>
      </c>
      <c r="B129" s="446" t="str">
        <f t="shared" si="13"/>
        <v>РГ-05-1209</v>
      </c>
      <c r="C129" s="447">
        <f t="shared" si="14"/>
        <v>44012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1.5">
      <c r="A130" s="445" t="str">
        <f t="shared" si="12"/>
        <v>ДФ ДСК БАЛАНС</v>
      </c>
      <c r="B130" s="446" t="str">
        <f t="shared" si="13"/>
        <v>РГ-05-1209</v>
      </c>
      <c r="C130" s="447">
        <f t="shared" si="14"/>
        <v>44012</v>
      </c>
      <c r="D130" s="448" t="s">
        <v>850</v>
      </c>
      <c r="E130" s="451" t="s">
        <v>970</v>
      </c>
      <c r="F130" s="446" t="s">
        <v>1367</v>
      </c>
      <c r="G130" s="450">
        <f>'3-OPP'!E35</f>
        <v>-1868</v>
      </c>
    </row>
    <row r="131" spans="1:7" ht="31.5">
      <c r="A131" s="445" t="str">
        <f t="shared" si="12"/>
        <v>ДФ ДСК БАЛАНС</v>
      </c>
      <c r="B131" s="446" t="str">
        <f t="shared" si="13"/>
        <v>РГ-05-1209</v>
      </c>
      <c r="C131" s="447">
        <f t="shared" si="14"/>
        <v>44012</v>
      </c>
      <c r="D131" s="454" t="s">
        <v>851</v>
      </c>
      <c r="E131" s="449" t="s">
        <v>148</v>
      </c>
      <c r="F131" s="446" t="s">
        <v>1367</v>
      </c>
      <c r="G131" s="450">
        <f>'3-OPP'!E36</f>
        <v>-1868</v>
      </c>
    </row>
    <row r="132" spans="1:7" ht="31.5">
      <c r="A132" s="445" t="str">
        <f t="shared" si="12"/>
        <v>ДФ ДСК БАЛАНС</v>
      </c>
      <c r="B132" s="446" t="str">
        <f t="shared" si="13"/>
        <v>РГ-05-1209</v>
      </c>
      <c r="C132" s="447">
        <f t="shared" si="14"/>
        <v>44012</v>
      </c>
      <c r="D132" s="454" t="s">
        <v>852</v>
      </c>
      <c r="E132" s="449" t="s">
        <v>62</v>
      </c>
      <c r="F132" s="446" t="s">
        <v>1367</v>
      </c>
      <c r="G132" s="450">
        <f>'3-OPP'!E37</f>
        <v>-1011919</v>
      </c>
    </row>
    <row r="133" spans="1:7" ht="31.5">
      <c r="A133" s="445" t="str">
        <f t="shared" si="12"/>
        <v>ДФ ДСК БАЛАНС</v>
      </c>
      <c r="B133" s="446" t="str">
        <f t="shared" si="13"/>
        <v>РГ-05-1209</v>
      </c>
      <c r="C133" s="447">
        <f t="shared" si="14"/>
        <v>44012</v>
      </c>
      <c r="D133" s="454" t="s">
        <v>853</v>
      </c>
      <c r="E133" s="449" t="s">
        <v>982</v>
      </c>
      <c r="F133" s="446" t="s">
        <v>1367</v>
      </c>
      <c r="G133" s="450">
        <f>'3-OPP'!E38</f>
        <v>3627930</v>
      </c>
    </row>
    <row r="134" spans="1:7" ht="31.5">
      <c r="A134" s="445" t="str">
        <f t="shared" si="12"/>
        <v>ДФ ДСК БАЛАНС</v>
      </c>
      <c r="B134" s="446" t="str">
        <f t="shared" si="13"/>
        <v>РГ-05-1209</v>
      </c>
      <c r="C134" s="447">
        <f t="shared" si="14"/>
        <v>44012</v>
      </c>
      <c r="D134" s="454" t="s">
        <v>854</v>
      </c>
      <c r="E134" s="449" t="s">
        <v>983</v>
      </c>
      <c r="F134" s="446" t="s">
        <v>1367</v>
      </c>
      <c r="G134" s="450">
        <f>'3-OPP'!E39</f>
        <v>2616011</v>
      </c>
    </row>
    <row r="135" spans="1:7" ht="15.75">
      <c r="A135" s="445" t="str">
        <f t="shared" si="12"/>
        <v>ДФ ДСК БАЛАНС</v>
      </c>
      <c r="B135" s="446" t="str">
        <f t="shared" si="13"/>
        <v>РГ-05-1209</v>
      </c>
      <c r="C135" s="447">
        <f t="shared" si="14"/>
        <v>44012</v>
      </c>
      <c r="D135" s="448" t="s">
        <v>855</v>
      </c>
      <c r="E135" s="452" t="s">
        <v>91</v>
      </c>
      <c r="F135" s="446" t="s">
        <v>1367</v>
      </c>
      <c r="G135" s="450">
        <f>'3-OPP'!E40</f>
        <v>1116011</v>
      </c>
    </row>
    <row r="136" spans="1:7" ht="31.5">
      <c r="A136" s="433" t="str">
        <f t="shared" si="12"/>
        <v>ДФ ДСК БАЛАНС</v>
      </c>
      <c r="B136" s="434" t="str">
        <f t="shared" si="13"/>
        <v>РГ-05-1209</v>
      </c>
      <c r="C136" s="435">
        <f t="shared" si="14"/>
        <v>44012</v>
      </c>
      <c r="D136" s="455" t="s">
        <v>856</v>
      </c>
      <c r="E136" s="456" t="s">
        <v>95</v>
      </c>
      <c r="F136" s="434" t="s">
        <v>1368</v>
      </c>
      <c r="G136" s="438">
        <f>'4-OSK'!I13</f>
        <v>12909397</v>
      </c>
    </row>
    <row r="137" spans="1:7" ht="31.5">
      <c r="A137" s="433" t="str">
        <f t="shared" si="12"/>
        <v>ДФ ДСК БАЛАНС</v>
      </c>
      <c r="B137" s="434" t="str">
        <f t="shared" si="13"/>
        <v>РГ-05-1209</v>
      </c>
      <c r="C137" s="435">
        <f t="shared" si="14"/>
        <v>44012</v>
      </c>
      <c r="D137" s="455" t="s">
        <v>857</v>
      </c>
      <c r="E137" s="456" t="s">
        <v>49</v>
      </c>
      <c r="F137" s="434" t="s">
        <v>1368</v>
      </c>
      <c r="G137" s="438">
        <f>'4-OSK'!I14</f>
        <v>11903726</v>
      </c>
    </row>
    <row r="138" spans="1:7" ht="31.5">
      <c r="A138" s="433" t="str">
        <f t="shared" si="12"/>
        <v>ДФ ДСК БАЛАНС</v>
      </c>
      <c r="B138" s="434" t="str">
        <f t="shared" si="13"/>
        <v>РГ-05-1209</v>
      </c>
      <c r="C138" s="435">
        <f t="shared" si="14"/>
        <v>44012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31.5">
      <c r="A139" s="433" t="str">
        <f t="shared" si="12"/>
        <v>ДФ ДСК БАЛАНС</v>
      </c>
      <c r="B139" s="434" t="str">
        <f t="shared" si="13"/>
        <v>РГ-05-1209</v>
      </c>
      <c r="C139" s="435">
        <f t="shared" si="14"/>
        <v>44012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31.5">
      <c r="A140" s="433" t="str">
        <f t="shared" si="12"/>
        <v>ДФ ДСК БАЛАНС</v>
      </c>
      <c r="B140" s="434" t="str">
        <f t="shared" si="13"/>
        <v>РГ-05-1209</v>
      </c>
      <c r="C140" s="435">
        <f t="shared" si="14"/>
        <v>44012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31.5">
      <c r="A141" s="433" t="str">
        <f t="shared" si="12"/>
        <v>ДФ ДСК БАЛАНС</v>
      </c>
      <c r="B141" s="434" t="str">
        <f t="shared" si="13"/>
        <v>РГ-05-1209</v>
      </c>
      <c r="C141" s="435">
        <f t="shared" si="14"/>
        <v>44012</v>
      </c>
      <c r="D141" s="455" t="s">
        <v>861</v>
      </c>
      <c r="E141" s="456" t="s">
        <v>51</v>
      </c>
      <c r="F141" s="434" t="s">
        <v>1368</v>
      </c>
      <c r="G141" s="438">
        <f>'4-OSK'!I18</f>
        <v>11903726</v>
      </c>
    </row>
    <row r="142" spans="1:7" ht="31.5">
      <c r="A142" s="433" t="str">
        <f aca="true" t="shared" si="15" ref="A142:A155">dfName</f>
        <v>ДФ ДСК БАЛАНС</v>
      </c>
      <c r="B142" s="434" t="str">
        <f aca="true" t="shared" si="16" ref="B142:B155">dfRG</f>
        <v>РГ-05-1209</v>
      </c>
      <c r="C142" s="435">
        <f aca="true" t="shared" si="17" ref="C142:C155">EndDate</f>
        <v>44012</v>
      </c>
      <c r="D142" s="455" t="s">
        <v>862</v>
      </c>
      <c r="E142" s="456" t="s">
        <v>149</v>
      </c>
      <c r="F142" s="434" t="s">
        <v>1368</v>
      </c>
      <c r="G142" s="438">
        <f>'4-OSK'!I19</f>
        <v>-763481</v>
      </c>
    </row>
    <row r="143" spans="1:7" ht="31.5">
      <c r="A143" s="433" t="str">
        <f t="shared" si="15"/>
        <v>ДФ ДСК БАЛАНС</v>
      </c>
      <c r="B143" s="434" t="str">
        <f t="shared" si="16"/>
        <v>РГ-05-1209</v>
      </c>
      <c r="C143" s="435">
        <f t="shared" si="17"/>
        <v>44012</v>
      </c>
      <c r="D143" s="455" t="s">
        <v>863</v>
      </c>
      <c r="E143" s="457" t="s">
        <v>225</v>
      </c>
      <c r="F143" s="434" t="s">
        <v>1368</v>
      </c>
      <c r="G143" s="438">
        <f>'4-OSK'!I20</f>
        <v>141945</v>
      </c>
    </row>
    <row r="144" spans="1:7" ht="31.5">
      <c r="A144" s="433" t="str">
        <f t="shared" si="15"/>
        <v>ДФ ДСК БАЛАНС</v>
      </c>
      <c r="B144" s="434" t="str">
        <f t="shared" si="16"/>
        <v>РГ-05-1209</v>
      </c>
      <c r="C144" s="435">
        <f t="shared" si="17"/>
        <v>44012</v>
      </c>
      <c r="D144" s="455" t="s">
        <v>864</v>
      </c>
      <c r="E144" s="457" t="s">
        <v>226</v>
      </c>
      <c r="F144" s="434" t="s">
        <v>1368</v>
      </c>
      <c r="G144" s="438">
        <f>'4-OSK'!I21</f>
        <v>-905426</v>
      </c>
    </row>
    <row r="145" spans="1:7" ht="31.5">
      <c r="A145" s="433" t="str">
        <f t="shared" si="15"/>
        <v>ДФ ДСК БАЛАНС</v>
      </c>
      <c r="B145" s="434" t="str">
        <f t="shared" si="16"/>
        <v>РГ-05-1209</v>
      </c>
      <c r="C145" s="435">
        <f t="shared" si="17"/>
        <v>44012</v>
      </c>
      <c r="D145" s="455" t="s">
        <v>865</v>
      </c>
      <c r="E145" s="456" t="s">
        <v>52</v>
      </c>
      <c r="F145" s="434" t="s">
        <v>1368</v>
      </c>
      <c r="G145" s="438">
        <f>'4-OSK'!I22</f>
        <v>-967209</v>
      </c>
    </row>
    <row r="146" spans="1:7" ht="31.5">
      <c r="A146" s="433" t="str">
        <f t="shared" si="15"/>
        <v>ДФ ДСК БАЛАНС</v>
      </c>
      <c r="B146" s="434" t="str">
        <f t="shared" si="16"/>
        <v>РГ-05-1209</v>
      </c>
      <c r="C146" s="435">
        <f t="shared" si="17"/>
        <v>44012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31.5">
      <c r="A147" s="433" t="str">
        <f t="shared" si="15"/>
        <v>ДФ ДСК БАЛАНС</v>
      </c>
      <c r="B147" s="434" t="str">
        <f t="shared" si="16"/>
        <v>РГ-05-1209</v>
      </c>
      <c r="C147" s="435">
        <f t="shared" si="17"/>
        <v>44012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31.5">
      <c r="A148" s="433" t="str">
        <f t="shared" si="15"/>
        <v>ДФ ДСК БАЛАНС</v>
      </c>
      <c r="B148" s="434" t="str">
        <f t="shared" si="16"/>
        <v>РГ-05-1209</v>
      </c>
      <c r="C148" s="435">
        <f t="shared" si="17"/>
        <v>44012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31.5">
      <c r="A149" s="433" t="str">
        <f t="shared" si="15"/>
        <v>ДФ ДСК БАЛАНС</v>
      </c>
      <c r="B149" s="434" t="str">
        <f t="shared" si="16"/>
        <v>РГ-05-1209</v>
      </c>
      <c r="C149" s="435">
        <f t="shared" si="17"/>
        <v>44012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1.5">
      <c r="A150" s="433" t="str">
        <f t="shared" si="15"/>
        <v>ДФ ДСК БАЛАНС</v>
      </c>
      <c r="B150" s="434" t="str">
        <f t="shared" si="16"/>
        <v>РГ-05-1209</v>
      </c>
      <c r="C150" s="435">
        <f t="shared" si="17"/>
        <v>44012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31.5">
      <c r="A151" s="433" t="str">
        <f t="shared" si="15"/>
        <v>ДФ ДСК БАЛАНС</v>
      </c>
      <c r="B151" s="434" t="str">
        <f t="shared" si="16"/>
        <v>РГ-05-1209</v>
      </c>
      <c r="C151" s="435">
        <f t="shared" si="17"/>
        <v>44012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31.5">
      <c r="A152" s="433" t="str">
        <f t="shared" si="15"/>
        <v>ДФ ДСК БАЛАНС</v>
      </c>
      <c r="B152" s="434" t="str">
        <f t="shared" si="16"/>
        <v>РГ-05-1209</v>
      </c>
      <c r="C152" s="435">
        <f t="shared" si="17"/>
        <v>44012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1.5">
      <c r="A153" s="433" t="str">
        <f t="shared" si="15"/>
        <v>ДФ ДСК БАЛАНС</v>
      </c>
      <c r="B153" s="434" t="str">
        <f t="shared" si="16"/>
        <v>РГ-05-1209</v>
      </c>
      <c r="C153" s="435">
        <f t="shared" si="17"/>
        <v>44012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31.5">
      <c r="A154" s="433" t="str">
        <f t="shared" si="15"/>
        <v>ДФ ДСК БАЛАНС</v>
      </c>
      <c r="B154" s="434" t="str">
        <f t="shared" si="16"/>
        <v>РГ-05-1209</v>
      </c>
      <c r="C154" s="435">
        <f t="shared" si="17"/>
        <v>44012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31.5">
      <c r="A155" s="433" t="str">
        <f t="shared" si="15"/>
        <v>ДФ ДСК БАЛАНС</v>
      </c>
      <c r="B155" s="434" t="str">
        <f t="shared" si="16"/>
        <v>РГ-05-1209</v>
      </c>
      <c r="C155" s="435">
        <f t="shared" si="17"/>
        <v>44012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31.5">
      <c r="A157" s="433" t="str">
        <f aca="true" t="shared" si="18" ref="A157:A199">dfName</f>
        <v>ДФ ДСК БАЛАНС</v>
      </c>
      <c r="B157" s="434" t="str">
        <f aca="true" t="shared" si="19" ref="B157:B199">dfRG</f>
        <v>РГ-05-1209</v>
      </c>
      <c r="C157" s="435">
        <f aca="true" t="shared" si="20" ref="C157:C199">EndDate</f>
        <v>44012</v>
      </c>
      <c r="D157" s="455" t="s">
        <v>865</v>
      </c>
      <c r="E157" s="456" t="s">
        <v>55</v>
      </c>
      <c r="F157" s="434" t="s">
        <v>1368</v>
      </c>
      <c r="G157" s="438">
        <f>'4-OSK'!I34</f>
        <v>10173036</v>
      </c>
    </row>
    <row r="158" spans="1:7" ht="31.5">
      <c r="A158" s="433" t="str">
        <f t="shared" si="18"/>
        <v>ДФ ДСК БАЛАНС</v>
      </c>
      <c r="B158" s="434" t="str">
        <f t="shared" si="19"/>
        <v>РГ-05-1209</v>
      </c>
      <c r="C158" s="435">
        <f t="shared" si="20"/>
        <v>44012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1.5">
      <c r="A159" s="433" t="str">
        <f t="shared" si="18"/>
        <v>ДФ ДСК БАЛАНС</v>
      </c>
      <c r="B159" s="434" t="str">
        <f t="shared" si="19"/>
        <v>РГ-05-1209</v>
      </c>
      <c r="C159" s="435">
        <f t="shared" si="20"/>
        <v>44012</v>
      </c>
      <c r="D159" s="455" t="s">
        <v>878</v>
      </c>
      <c r="E159" s="456" t="s">
        <v>56</v>
      </c>
      <c r="F159" s="434" t="s">
        <v>1368</v>
      </c>
      <c r="G159" s="438">
        <f>'4-OSK'!I36</f>
        <v>10173036</v>
      </c>
    </row>
    <row r="160" spans="1:7" ht="15.75">
      <c r="A160" s="474" t="str">
        <f t="shared" si="18"/>
        <v>ДФ ДСК БАЛАНС</v>
      </c>
      <c r="B160" s="475" t="str">
        <f t="shared" si="19"/>
        <v>РГ-05-1209</v>
      </c>
      <c r="C160" s="476">
        <f t="shared" si="20"/>
        <v>44012</v>
      </c>
      <c r="D160" s="572" t="s">
        <v>1395</v>
      </c>
      <c r="E160" s="573" t="s">
        <v>1408</v>
      </c>
      <c r="F160" s="475" t="s">
        <v>1409</v>
      </c>
      <c r="G160" s="599" t="str">
        <f>'5-DI'!D11</f>
        <v>BGN</v>
      </c>
    </row>
    <row r="161" spans="1:7" ht="15.75">
      <c r="A161" s="474" t="str">
        <f t="shared" si="18"/>
        <v>ДФ ДСК БАЛАНС</v>
      </c>
      <c r="B161" s="475" t="str">
        <f t="shared" si="19"/>
        <v>РГ-05-1209</v>
      </c>
      <c r="C161" s="476">
        <f t="shared" si="20"/>
        <v>44012</v>
      </c>
      <c r="D161" s="572" t="s">
        <v>1396</v>
      </c>
      <c r="E161" s="573" t="s">
        <v>1374</v>
      </c>
      <c r="F161" s="475" t="s">
        <v>1409</v>
      </c>
      <c r="G161" s="600">
        <f>'5-DI'!D12</f>
        <v>9758689</v>
      </c>
    </row>
    <row r="162" spans="1:7" ht="15.75">
      <c r="A162" s="474" t="str">
        <f t="shared" si="18"/>
        <v>ДФ ДСК БАЛАНС</v>
      </c>
      <c r="B162" s="475" t="str">
        <f t="shared" si="19"/>
        <v>РГ-05-1209</v>
      </c>
      <c r="C162" s="476">
        <f t="shared" si="20"/>
        <v>44012</v>
      </c>
      <c r="D162" s="572" t="s">
        <v>1397</v>
      </c>
      <c r="E162" s="574" t="s">
        <v>1373</v>
      </c>
      <c r="F162" s="475" t="s">
        <v>1409</v>
      </c>
      <c r="G162" s="600">
        <f>'5-DI'!D13</f>
        <v>9099866</v>
      </c>
    </row>
    <row r="163" spans="1:7" ht="15.75">
      <c r="A163" s="474" t="str">
        <f t="shared" si="18"/>
        <v>ДФ ДСК БАЛАНС</v>
      </c>
      <c r="B163" s="475" t="str">
        <f t="shared" si="19"/>
        <v>РГ-05-1209</v>
      </c>
      <c r="C163" s="476">
        <f t="shared" si="20"/>
        <v>44012</v>
      </c>
      <c r="D163" s="572" t="s">
        <v>1398</v>
      </c>
      <c r="E163" s="575" t="s">
        <v>1386</v>
      </c>
      <c r="F163" s="475" t="s">
        <v>1409</v>
      </c>
      <c r="G163" s="600">
        <f>'5-DI'!D14</f>
        <v>121959</v>
      </c>
    </row>
    <row r="164" spans="1:7" ht="31.5">
      <c r="A164" s="474" t="str">
        <f t="shared" si="18"/>
        <v>ДФ ДСК БАЛАНС</v>
      </c>
      <c r="B164" s="475" t="str">
        <f t="shared" si="19"/>
        <v>РГ-05-1209</v>
      </c>
      <c r="C164" s="476">
        <f t="shared" si="20"/>
        <v>44012</v>
      </c>
      <c r="D164" s="572" t="s">
        <v>1399</v>
      </c>
      <c r="E164" s="575" t="s">
        <v>1388</v>
      </c>
      <c r="F164" s="475" t="s">
        <v>1409</v>
      </c>
      <c r="G164" s="601">
        <f>'5-DI'!D15</f>
        <v>141945</v>
      </c>
    </row>
    <row r="165" spans="1:7" ht="15.75">
      <c r="A165" s="474" t="str">
        <f t="shared" si="18"/>
        <v>ДФ ДСК БАЛАНС</v>
      </c>
      <c r="B165" s="475" t="str">
        <f t="shared" si="19"/>
        <v>РГ-05-1209</v>
      </c>
      <c r="C165" s="476">
        <f t="shared" si="20"/>
        <v>44012</v>
      </c>
      <c r="D165" s="572" t="s">
        <v>1400</v>
      </c>
      <c r="E165" s="575" t="s">
        <v>1387</v>
      </c>
      <c r="F165" s="475" t="s">
        <v>1409</v>
      </c>
      <c r="G165" s="600">
        <f>'5-DI'!D16</f>
        <v>780782</v>
      </c>
    </row>
    <row r="166" spans="1:7" ht="31.5">
      <c r="A166" s="474" t="str">
        <f t="shared" si="18"/>
        <v>ДФ ДСК БАЛАНС</v>
      </c>
      <c r="B166" s="475" t="str">
        <f t="shared" si="19"/>
        <v>РГ-05-1209</v>
      </c>
      <c r="C166" s="476">
        <f t="shared" si="20"/>
        <v>44012</v>
      </c>
      <c r="D166" s="572" t="s">
        <v>1401</v>
      </c>
      <c r="E166" s="575" t="s">
        <v>1389</v>
      </c>
      <c r="F166" s="475" t="s">
        <v>1409</v>
      </c>
      <c r="G166" s="601">
        <f>'5-DI'!D17</f>
        <v>905426</v>
      </c>
    </row>
    <row r="167" spans="1:7" ht="31.5">
      <c r="A167" s="474" t="str">
        <f t="shared" si="18"/>
        <v>ДФ ДСК БАЛАНС</v>
      </c>
      <c r="B167" s="475" t="str">
        <f t="shared" si="19"/>
        <v>РГ-05-1209</v>
      </c>
      <c r="C167" s="476">
        <f t="shared" si="20"/>
        <v>44012</v>
      </c>
      <c r="D167" s="572" t="s">
        <v>1402</v>
      </c>
      <c r="E167" s="575" t="s">
        <v>1390</v>
      </c>
      <c r="F167" s="475" t="s">
        <v>1409</v>
      </c>
      <c r="G167" s="600">
        <f>'5-DI'!D18</f>
        <v>1.21981</v>
      </c>
    </row>
    <row r="168" spans="1:7" ht="31.5">
      <c r="A168" s="474" t="str">
        <f t="shared" si="18"/>
        <v>ДФ ДСК БАЛАНС</v>
      </c>
      <c r="B168" s="475" t="str">
        <f t="shared" si="19"/>
        <v>РГ-05-1209</v>
      </c>
      <c r="C168" s="476">
        <f t="shared" si="20"/>
        <v>44012</v>
      </c>
      <c r="D168" s="572" t="s">
        <v>1403</v>
      </c>
      <c r="E168" s="575" t="s">
        <v>1391</v>
      </c>
      <c r="F168" s="475" t="s">
        <v>1409</v>
      </c>
      <c r="G168" s="600">
        <f>'5-DI'!D19</f>
        <v>1.11793</v>
      </c>
    </row>
    <row r="169" spans="1:7" ht="15.75">
      <c r="A169" s="474" t="str">
        <f t="shared" si="18"/>
        <v>ДФ ДСК БАЛАНС</v>
      </c>
      <c r="B169" s="475" t="str">
        <f t="shared" si="19"/>
        <v>РГ-05-1209</v>
      </c>
      <c r="C169" s="476">
        <f t="shared" si="20"/>
        <v>44012</v>
      </c>
      <c r="D169" s="572" t="s">
        <v>1404</v>
      </c>
      <c r="E169" s="576" t="s">
        <v>1392</v>
      </c>
      <c r="F169" s="475" t="s">
        <v>1409</v>
      </c>
      <c r="G169" s="602">
        <f>'5-DI'!D21</f>
        <v>133516</v>
      </c>
    </row>
    <row r="170" spans="1:7" ht="15.75">
      <c r="A170" s="474" t="str">
        <f t="shared" si="18"/>
        <v>ДФ ДСК БАЛАНС</v>
      </c>
      <c r="B170" s="475" t="str">
        <f t="shared" si="19"/>
        <v>РГ-05-1209</v>
      </c>
      <c r="C170" s="476">
        <f t="shared" si="20"/>
        <v>44012</v>
      </c>
      <c r="D170" s="572" t="s">
        <v>1405</v>
      </c>
      <c r="E170" s="576" t="s">
        <v>1393</v>
      </c>
      <c r="F170" s="475" t="s">
        <v>1409</v>
      </c>
      <c r="G170" s="602">
        <f>'5-DI'!D22</f>
        <v>2861</v>
      </c>
    </row>
    <row r="171" spans="1:7" ht="15.75">
      <c r="A171" s="474" t="str">
        <f t="shared" si="18"/>
        <v>ДФ ДСК БАЛАНС</v>
      </c>
      <c r="B171" s="475" t="str">
        <f t="shared" si="19"/>
        <v>РГ-05-1209</v>
      </c>
      <c r="C171" s="476">
        <f t="shared" si="20"/>
        <v>44012</v>
      </c>
      <c r="D171" s="572" t="s">
        <v>1407</v>
      </c>
      <c r="E171" s="576" t="s">
        <v>1394</v>
      </c>
      <c r="F171" s="475" t="s">
        <v>1409</v>
      </c>
      <c r="G171" s="602">
        <f>'5-DI'!D23</f>
        <v>462</v>
      </c>
    </row>
    <row r="172" spans="1:7" ht="15.75">
      <c r="A172" s="474" t="str">
        <f t="shared" si="18"/>
        <v>ДФ ДСК БАЛАНС</v>
      </c>
      <c r="B172" s="475" t="str">
        <f t="shared" si="19"/>
        <v>РГ-05-1209</v>
      </c>
      <c r="C172" s="476">
        <f t="shared" si="20"/>
        <v>44012</v>
      </c>
      <c r="D172" s="572" t="s">
        <v>1447</v>
      </c>
      <c r="E172" s="576" t="s">
        <v>1443</v>
      </c>
      <c r="F172" s="475" t="s">
        <v>1409</v>
      </c>
      <c r="G172" s="603">
        <f>'5-DI'!D24</f>
        <v>-0.08352120412195341</v>
      </c>
    </row>
    <row r="173" spans="1:7" ht="15.75">
      <c r="A173" s="474" t="str">
        <f t="shared" si="18"/>
        <v>ДФ ДСК БАЛАНС</v>
      </c>
      <c r="B173" s="475" t="str">
        <f t="shared" si="19"/>
        <v>РГ-05-1209</v>
      </c>
      <c r="C173" s="476">
        <f t="shared" si="20"/>
        <v>44012</v>
      </c>
      <c r="D173" s="572" t="s">
        <v>1448</v>
      </c>
      <c r="E173" s="576" t="s">
        <v>1444</v>
      </c>
      <c r="F173" s="475" t="s">
        <v>1409</v>
      </c>
      <c r="G173" s="603">
        <f>'5-DI'!D25</f>
        <v>0.007670536168880471</v>
      </c>
    </row>
    <row r="174" spans="1:7" ht="15.75">
      <c r="A174" s="474" t="str">
        <f t="shared" si="18"/>
        <v>ДФ ДСК БАЛАНС</v>
      </c>
      <c r="B174" s="475" t="str">
        <f t="shared" si="19"/>
        <v>РГ-05-1209</v>
      </c>
      <c r="C174" s="476">
        <f t="shared" si="20"/>
        <v>44012</v>
      </c>
      <c r="D174" s="572" t="s">
        <v>1449</v>
      </c>
      <c r="E174" s="576" t="s">
        <v>1445</v>
      </c>
      <c r="F174" s="475" t="s">
        <v>1409</v>
      </c>
      <c r="G174" s="603">
        <f>'5-DI'!D26</f>
        <v>-0.11450387725843358</v>
      </c>
    </row>
    <row r="175" spans="1:7" ht="15.75">
      <c r="A175" s="474" t="str">
        <f t="shared" si="18"/>
        <v>ДФ ДСК БАЛАНС</v>
      </c>
      <c r="B175" s="475" t="str">
        <f t="shared" si="19"/>
        <v>РГ-05-1209</v>
      </c>
      <c r="C175" s="476">
        <f t="shared" si="20"/>
        <v>44012</v>
      </c>
      <c r="D175" s="572" t="s">
        <v>1450</v>
      </c>
      <c r="E175" s="576" t="s">
        <v>1446</v>
      </c>
      <c r="F175" s="475" t="s">
        <v>1409</v>
      </c>
      <c r="G175" s="603">
        <f>'5-DI'!D27</f>
        <v>0.08631360702518152</v>
      </c>
    </row>
    <row r="176" spans="1:7" ht="31.5">
      <c r="A176" s="445" t="str">
        <f t="shared" si="18"/>
        <v>ДФ ДСК БАЛАНС</v>
      </c>
      <c r="B176" s="446" t="str">
        <f t="shared" si="19"/>
        <v>РГ-05-1209</v>
      </c>
      <c r="C176" s="447">
        <f t="shared" si="20"/>
        <v>44012</v>
      </c>
      <c r="D176" s="458" t="s">
        <v>880</v>
      </c>
      <c r="E176" s="459" t="s">
        <v>152</v>
      </c>
      <c r="F176" s="446" t="s">
        <v>1369</v>
      </c>
      <c r="G176" s="450">
        <f>'6-NNA'!Q12</f>
        <v>0</v>
      </c>
    </row>
    <row r="177" spans="1:7" ht="31.5">
      <c r="A177" s="445" t="str">
        <f t="shared" si="18"/>
        <v>ДФ ДСК БАЛАНС</v>
      </c>
      <c r="B177" s="446" t="str">
        <f t="shared" si="19"/>
        <v>РГ-05-1209</v>
      </c>
      <c r="C177" s="447">
        <f t="shared" si="20"/>
        <v>44012</v>
      </c>
      <c r="D177" s="458" t="s">
        <v>881</v>
      </c>
      <c r="E177" s="460" t="s">
        <v>110</v>
      </c>
      <c r="F177" s="446" t="s">
        <v>1369</v>
      </c>
      <c r="G177" s="450">
        <f>'6-NNA'!Q13</f>
        <v>0</v>
      </c>
    </row>
    <row r="178" spans="1:7" ht="31.5">
      <c r="A178" s="445" t="str">
        <f t="shared" si="18"/>
        <v>ДФ ДСК БАЛАНС</v>
      </c>
      <c r="B178" s="446" t="str">
        <f t="shared" si="19"/>
        <v>РГ-05-1209</v>
      </c>
      <c r="C178" s="447">
        <f t="shared" si="20"/>
        <v>44012</v>
      </c>
      <c r="D178" s="461" t="s">
        <v>882</v>
      </c>
      <c r="E178" s="462" t="s">
        <v>108</v>
      </c>
      <c r="F178" s="446" t="s">
        <v>1369</v>
      </c>
      <c r="G178" s="450">
        <f>'6-NNA'!Q14</f>
        <v>0</v>
      </c>
    </row>
    <row r="179" spans="1:7" ht="31.5">
      <c r="A179" s="445" t="str">
        <f t="shared" si="18"/>
        <v>ДФ ДСК БАЛАНС</v>
      </c>
      <c r="B179" s="446" t="str">
        <f t="shared" si="19"/>
        <v>РГ-05-1209</v>
      </c>
      <c r="C179" s="447">
        <f t="shared" si="20"/>
        <v>44012</v>
      </c>
      <c r="D179" s="458" t="s">
        <v>883</v>
      </c>
      <c r="E179" s="460" t="s">
        <v>111</v>
      </c>
      <c r="F179" s="446" t="s">
        <v>1369</v>
      </c>
      <c r="G179" s="450">
        <f>'6-NNA'!Q15</f>
        <v>0</v>
      </c>
    </row>
    <row r="180" spans="1:7" ht="31.5">
      <c r="A180" s="445" t="str">
        <f t="shared" si="18"/>
        <v>ДФ ДСК БАЛАНС</v>
      </c>
      <c r="B180" s="446" t="str">
        <f t="shared" si="19"/>
        <v>РГ-05-1209</v>
      </c>
      <c r="C180" s="447">
        <f t="shared" si="20"/>
        <v>44012</v>
      </c>
      <c r="D180" s="458" t="s">
        <v>884</v>
      </c>
      <c r="E180" s="460" t="s">
        <v>10</v>
      </c>
      <c r="F180" s="446" t="s">
        <v>1369</v>
      </c>
      <c r="G180" s="450">
        <f>'6-NNA'!Q16</f>
        <v>0</v>
      </c>
    </row>
    <row r="181" spans="1:7" ht="31.5">
      <c r="A181" s="445" t="str">
        <f t="shared" si="18"/>
        <v>ДФ ДСК БАЛАНС</v>
      </c>
      <c r="B181" s="446" t="str">
        <f t="shared" si="19"/>
        <v>РГ-05-1209</v>
      </c>
      <c r="C181" s="447">
        <f t="shared" si="20"/>
        <v>44012</v>
      </c>
      <c r="D181" s="458" t="s">
        <v>885</v>
      </c>
      <c r="E181" s="459" t="s">
        <v>153</v>
      </c>
      <c r="F181" s="446" t="s">
        <v>1369</v>
      </c>
      <c r="G181" s="450">
        <f>'6-NNA'!Q17</f>
        <v>0</v>
      </c>
    </row>
    <row r="182" spans="1:7" ht="15.75">
      <c r="A182" s="445" t="str">
        <f t="shared" si="18"/>
        <v>ДФ ДСК БАЛАНС</v>
      </c>
      <c r="B182" s="446" t="str">
        <f t="shared" si="19"/>
        <v>РГ-05-1209</v>
      </c>
      <c r="C182" s="447">
        <f t="shared" si="20"/>
        <v>44012</v>
      </c>
      <c r="D182" s="463" t="s">
        <v>886</v>
      </c>
      <c r="E182" s="464" t="s">
        <v>1370</v>
      </c>
      <c r="F182" s="446" t="s">
        <v>1369</v>
      </c>
      <c r="G182" s="450">
        <f>'6-NNA'!Q18</f>
        <v>0</v>
      </c>
    </row>
    <row r="183" spans="1:7" ht="15.75">
      <c r="A183" s="465" t="str">
        <f t="shared" si="18"/>
        <v>ДФ ДСК БАЛАНС</v>
      </c>
      <c r="B183" s="466" t="str">
        <f t="shared" si="19"/>
        <v>РГ-05-1209</v>
      </c>
      <c r="C183" s="467">
        <f t="shared" si="20"/>
        <v>44012</v>
      </c>
      <c r="D183" s="468"/>
      <c r="E183" s="469" t="s">
        <v>85</v>
      </c>
      <c r="F183" s="466" t="s">
        <v>1371</v>
      </c>
      <c r="G183" s="470" t="str">
        <f>'7-RP'!C12</f>
        <v> </v>
      </c>
    </row>
    <row r="184" spans="1:7" ht="15.75">
      <c r="A184" s="465" t="str">
        <f t="shared" si="18"/>
        <v>ДФ ДСК БАЛАНС</v>
      </c>
      <c r="B184" s="466" t="str">
        <f t="shared" si="19"/>
        <v>РГ-05-1209</v>
      </c>
      <c r="C184" s="467">
        <f t="shared" si="20"/>
        <v>44012</v>
      </c>
      <c r="D184" s="471" t="s">
        <v>887</v>
      </c>
      <c r="E184" s="472" t="s">
        <v>154</v>
      </c>
      <c r="F184" s="466" t="s">
        <v>1371</v>
      </c>
      <c r="G184" s="470">
        <f>'7-RP'!C13</f>
        <v>0</v>
      </c>
    </row>
    <row r="185" spans="1:7" ht="15.75">
      <c r="A185" s="465" t="str">
        <f t="shared" si="18"/>
        <v>ДФ ДСК БАЛАНС</v>
      </c>
      <c r="B185" s="466" t="str">
        <f t="shared" si="19"/>
        <v>РГ-05-1209</v>
      </c>
      <c r="C185" s="467">
        <f t="shared" si="20"/>
        <v>44012</v>
      </c>
      <c r="D185" s="471" t="s">
        <v>888</v>
      </c>
      <c r="E185" s="472" t="s">
        <v>155</v>
      </c>
      <c r="F185" s="466" t="s">
        <v>1371</v>
      </c>
      <c r="G185" s="470">
        <f>'7-RP'!C14</f>
        <v>0</v>
      </c>
    </row>
    <row r="186" spans="1:7" ht="15.75">
      <c r="A186" s="465" t="str">
        <f t="shared" si="18"/>
        <v>ДФ ДСК БАЛАНС</v>
      </c>
      <c r="B186" s="466" t="str">
        <f t="shared" si="19"/>
        <v>РГ-05-1209</v>
      </c>
      <c r="C186" s="467">
        <f t="shared" si="20"/>
        <v>44012</v>
      </c>
      <c r="D186" s="471" t="s">
        <v>889</v>
      </c>
      <c r="E186" s="472" t="s">
        <v>156</v>
      </c>
      <c r="F186" s="466" t="s">
        <v>1371</v>
      </c>
      <c r="G186" s="470">
        <f>'7-RP'!C15</f>
        <v>0</v>
      </c>
    </row>
    <row r="187" spans="1:7" ht="15.75">
      <c r="A187" s="465" t="str">
        <f t="shared" si="18"/>
        <v>ДФ ДСК БАЛАНС</v>
      </c>
      <c r="B187" s="466" t="str">
        <f t="shared" si="19"/>
        <v>РГ-05-1209</v>
      </c>
      <c r="C187" s="467">
        <f t="shared" si="20"/>
        <v>44012</v>
      </c>
      <c r="D187" s="471" t="s">
        <v>890</v>
      </c>
      <c r="E187" s="472" t="s">
        <v>157</v>
      </c>
      <c r="F187" s="466" t="s">
        <v>1371</v>
      </c>
      <c r="G187" s="470">
        <f>'7-RP'!C16</f>
        <v>0</v>
      </c>
    </row>
    <row r="188" spans="1:7" ht="15.75">
      <c r="A188" s="465" t="str">
        <f t="shared" si="18"/>
        <v>ДФ ДСК БАЛАНС</v>
      </c>
      <c r="B188" s="466" t="str">
        <f t="shared" si="19"/>
        <v>РГ-05-1209</v>
      </c>
      <c r="C188" s="467">
        <f t="shared" si="20"/>
        <v>44012</v>
      </c>
      <c r="D188" s="471" t="s">
        <v>891</v>
      </c>
      <c r="E188" s="473" t="s">
        <v>96</v>
      </c>
      <c r="F188" s="466" t="s">
        <v>1371</v>
      </c>
      <c r="G188" s="470">
        <f>'7-RP'!C17</f>
        <v>0</v>
      </c>
    </row>
    <row r="189" spans="1:7" ht="15.75">
      <c r="A189" s="465" t="str">
        <f t="shared" si="18"/>
        <v>ДФ ДСК БАЛАНС</v>
      </c>
      <c r="B189" s="466" t="str">
        <f t="shared" si="19"/>
        <v>РГ-05-1209</v>
      </c>
      <c r="C189" s="467">
        <f t="shared" si="20"/>
        <v>44012</v>
      </c>
      <c r="D189" s="471" t="s">
        <v>892</v>
      </c>
      <c r="E189" s="473" t="s">
        <v>104</v>
      </c>
      <c r="F189" s="466" t="s">
        <v>1371</v>
      </c>
      <c r="G189" s="470">
        <f>'7-RP'!C18</f>
        <v>0</v>
      </c>
    </row>
    <row r="190" spans="1:7" ht="15.75">
      <c r="A190" s="465" t="str">
        <f t="shared" si="18"/>
        <v>ДФ ДСК БАЛАНС</v>
      </c>
      <c r="B190" s="466" t="str">
        <f t="shared" si="19"/>
        <v>РГ-05-1209</v>
      </c>
      <c r="C190" s="467">
        <f t="shared" si="20"/>
        <v>44012</v>
      </c>
      <c r="D190" s="471" t="s">
        <v>992</v>
      </c>
      <c r="E190" s="473" t="s">
        <v>10</v>
      </c>
      <c r="F190" s="466" t="s">
        <v>1371</v>
      </c>
      <c r="G190" s="470">
        <f>'7-RP'!C19</f>
        <v>0</v>
      </c>
    </row>
    <row r="191" spans="1:7" ht="31.5">
      <c r="A191" s="465" t="str">
        <f t="shared" si="18"/>
        <v>ДФ ДСК БАЛАНС</v>
      </c>
      <c r="B191" s="466" t="str">
        <f t="shared" si="19"/>
        <v>РГ-05-1209</v>
      </c>
      <c r="C191" s="467">
        <f t="shared" si="20"/>
        <v>44012</v>
      </c>
      <c r="D191" s="471" t="s">
        <v>893</v>
      </c>
      <c r="E191" s="472" t="s">
        <v>158</v>
      </c>
      <c r="F191" s="466" t="s">
        <v>1371</v>
      </c>
      <c r="G191" s="470">
        <f>'7-RP'!C20</f>
        <v>0</v>
      </c>
    </row>
    <row r="192" spans="1:7" ht="15.75">
      <c r="A192" s="465" t="str">
        <f t="shared" si="18"/>
        <v>ДФ ДСК БАЛАНС</v>
      </c>
      <c r="B192" s="466" t="str">
        <f t="shared" si="19"/>
        <v>РГ-05-1209</v>
      </c>
      <c r="C192" s="467">
        <f t="shared" si="20"/>
        <v>44012</v>
      </c>
      <c r="D192" s="471" t="s">
        <v>894</v>
      </c>
      <c r="E192" s="473" t="s">
        <v>99</v>
      </c>
      <c r="F192" s="466" t="s">
        <v>1371</v>
      </c>
      <c r="G192" s="470">
        <f>'7-RP'!C21</f>
        <v>0</v>
      </c>
    </row>
    <row r="193" spans="1:7" ht="15.75">
      <c r="A193" s="465" t="str">
        <f t="shared" si="18"/>
        <v>ДФ ДСК БАЛАНС</v>
      </c>
      <c r="B193" s="466" t="str">
        <f t="shared" si="19"/>
        <v>РГ-05-1209</v>
      </c>
      <c r="C193" s="467">
        <f t="shared" si="20"/>
        <v>44012</v>
      </c>
      <c r="D193" s="471" t="s">
        <v>895</v>
      </c>
      <c r="E193" s="473" t="s">
        <v>97</v>
      </c>
      <c r="F193" s="466" t="s">
        <v>1371</v>
      </c>
      <c r="G193" s="470">
        <f>'7-RP'!C22</f>
        <v>0</v>
      </c>
    </row>
    <row r="194" spans="1:7" ht="15.75">
      <c r="A194" s="465" t="str">
        <f t="shared" si="18"/>
        <v>ДФ ДСК БАЛАНС</v>
      </c>
      <c r="B194" s="466" t="str">
        <f t="shared" si="19"/>
        <v>РГ-05-1209</v>
      </c>
      <c r="C194" s="467">
        <f t="shared" si="20"/>
        <v>44012</v>
      </c>
      <c r="D194" s="471" t="s">
        <v>896</v>
      </c>
      <c r="E194" s="473" t="s">
        <v>10</v>
      </c>
      <c r="F194" s="466" t="s">
        <v>1371</v>
      </c>
      <c r="G194" s="470">
        <f>'7-RP'!C23</f>
        <v>0</v>
      </c>
    </row>
    <row r="195" spans="1:7" ht="15.75">
      <c r="A195" s="465" t="str">
        <f t="shared" si="18"/>
        <v>ДФ ДСК БАЛАНС</v>
      </c>
      <c r="B195" s="466" t="str">
        <f t="shared" si="19"/>
        <v>РГ-05-1209</v>
      </c>
      <c r="C195" s="467">
        <f t="shared" si="20"/>
        <v>44012</v>
      </c>
      <c r="D195" s="471" t="s">
        <v>897</v>
      </c>
      <c r="E195" s="472" t="s">
        <v>119</v>
      </c>
      <c r="F195" s="466" t="s">
        <v>1371</v>
      </c>
      <c r="G195" s="470">
        <f>'7-RP'!C24</f>
        <v>0</v>
      </c>
    </row>
    <row r="196" spans="1:7" ht="15.75">
      <c r="A196" s="465" t="str">
        <f t="shared" si="18"/>
        <v>ДФ ДСК БАЛАНС</v>
      </c>
      <c r="B196" s="466" t="str">
        <f t="shared" si="19"/>
        <v>РГ-05-1209</v>
      </c>
      <c r="C196" s="467">
        <f t="shared" si="20"/>
        <v>44012</v>
      </c>
      <c r="D196" s="471" t="s">
        <v>898</v>
      </c>
      <c r="E196" s="469" t="s">
        <v>71</v>
      </c>
      <c r="F196" s="466" t="s">
        <v>1371</v>
      </c>
      <c r="G196" s="470">
        <f>'7-RP'!C25</f>
        <v>0</v>
      </c>
    </row>
    <row r="197" spans="1:7" ht="15.75">
      <c r="A197" s="474" t="str">
        <f t="shared" si="18"/>
        <v>ДФ ДСК БАЛАНС</v>
      </c>
      <c r="B197" s="475" t="str">
        <f t="shared" si="19"/>
        <v>РГ-05-1209</v>
      </c>
      <c r="C197" s="476">
        <f t="shared" si="20"/>
        <v>44012</v>
      </c>
      <c r="D197" s="477"/>
      <c r="E197" s="478" t="s">
        <v>86</v>
      </c>
      <c r="F197" s="475" t="s">
        <v>1372</v>
      </c>
      <c r="G197" s="479">
        <f>'7-RP'!C31</f>
        <v>0</v>
      </c>
    </row>
    <row r="198" spans="1:7" ht="15.75">
      <c r="A198" s="474" t="str">
        <f t="shared" si="18"/>
        <v>ДФ ДСК БАЛАНС</v>
      </c>
      <c r="B198" s="475" t="str">
        <f t="shared" si="19"/>
        <v>РГ-05-1209</v>
      </c>
      <c r="C198" s="476">
        <f t="shared" si="20"/>
        <v>44012</v>
      </c>
      <c r="D198" s="480" t="s">
        <v>899</v>
      </c>
      <c r="E198" s="481" t="s">
        <v>87</v>
      </c>
      <c r="F198" s="475" t="s">
        <v>1372</v>
      </c>
      <c r="G198" s="479">
        <f>'7-RP'!C32</f>
        <v>0</v>
      </c>
    </row>
    <row r="199" spans="1:7" ht="15.75">
      <c r="A199" s="474" t="str">
        <f t="shared" si="18"/>
        <v>ДФ ДСК БАЛАНС</v>
      </c>
      <c r="B199" s="475" t="str">
        <f t="shared" si="19"/>
        <v>РГ-05-1209</v>
      </c>
      <c r="C199" s="476">
        <f t="shared" si="20"/>
        <v>44012</v>
      </c>
      <c r="D199" s="480" t="s">
        <v>900</v>
      </c>
      <c r="E199" s="481" t="s">
        <v>911</v>
      </c>
      <c r="F199" s="475" t="s">
        <v>1372</v>
      </c>
      <c r="G199" s="479">
        <f>'7-RP'!C33</f>
        <v>0</v>
      </c>
    </row>
    <row r="200" spans="1:7" ht="15.75">
      <c r="A200" s="474" t="str">
        <f aca="true" t="shared" si="21" ref="A200:A212">dfName</f>
        <v>ДФ ДСК БАЛАНС</v>
      </c>
      <c r="B200" s="475" t="str">
        <f aca="true" t="shared" si="22" ref="B200:B212">dfRG</f>
        <v>РГ-05-1209</v>
      </c>
      <c r="C200" s="476">
        <f aca="true" t="shared" si="23" ref="C200:C212">EndDate</f>
        <v>44012</v>
      </c>
      <c r="D200" s="480" t="s">
        <v>901</v>
      </c>
      <c r="E200" s="482" t="s">
        <v>159</v>
      </c>
      <c r="F200" s="475" t="s">
        <v>1372</v>
      </c>
      <c r="G200" s="479">
        <f>'7-RP'!C34</f>
        <v>0</v>
      </c>
    </row>
    <row r="201" spans="1:7" ht="15.75">
      <c r="A201" s="474" t="str">
        <f t="shared" si="21"/>
        <v>ДФ ДСК БАЛАНС</v>
      </c>
      <c r="B201" s="475" t="str">
        <f t="shared" si="22"/>
        <v>РГ-05-1209</v>
      </c>
      <c r="C201" s="476">
        <f t="shared" si="23"/>
        <v>44012</v>
      </c>
      <c r="D201" s="480" t="s">
        <v>902</v>
      </c>
      <c r="E201" s="482" t="s">
        <v>98</v>
      </c>
      <c r="F201" s="475" t="s">
        <v>1372</v>
      </c>
      <c r="G201" s="479">
        <f>'7-RP'!C35</f>
        <v>0</v>
      </c>
    </row>
    <row r="202" spans="1:7" ht="15.75">
      <c r="A202" s="474" t="str">
        <f t="shared" si="21"/>
        <v>ДФ ДСК БАЛАНС</v>
      </c>
      <c r="B202" s="475" t="str">
        <f t="shared" si="22"/>
        <v>РГ-05-1209</v>
      </c>
      <c r="C202" s="476">
        <f t="shared" si="23"/>
        <v>44012</v>
      </c>
      <c r="D202" s="480" t="s">
        <v>903</v>
      </c>
      <c r="E202" s="482" t="s">
        <v>118</v>
      </c>
      <c r="F202" s="475" t="s">
        <v>1372</v>
      </c>
      <c r="G202" s="479">
        <f>'7-RP'!C36</f>
        <v>0</v>
      </c>
    </row>
    <row r="203" spans="1:7" ht="15.75">
      <c r="A203" s="474" t="str">
        <f t="shared" si="21"/>
        <v>ДФ ДСК БАЛАНС</v>
      </c>
      <c r="B203" s="475" t="str">
        <f t="shared" si="22"/>
        <v>РГ-05-1209</v>
      </c>
      <c r="C203" s="476">
        <f t="shared" si="23"/>
        <v>44012</v>
      </c>
      <c r="D203" s="480" t="s">
        <v>904</v>
      </c>
      <c r="E203" s="481" t="s">
        <v>120</v>
      </c>
      <c r="F203" s="475" t="s">
        <v>1372</v>
      </c>
      <c r="G203" s="479">
        <f>'7-RP'!C37</f>
        <v>0</v>
      </c>
    </row>
    <row r="204" spans="1:7" ht="15.75">
      <c r="A204" s="474" t="str">
        <f t="shared" si="21"/>
        <v>ДФ ДСК БАЛАНС</v>
      </c>
      <c r="B204" s="475" t="str">
        <f t="shared" si="22"/>
        <v>РГ-05-1209</v>
      </c>
      <c r="C204" s="476">
        <f t="shared" si="23"/>
        <v>44012</v>
      </c>
      <c r="D204" s="480" t="s">
        <v>905</v>
      </c>
      <c r="E204" s="481" t="s">
        <v>139</v>
      </c>
      <c r="F204" s="475" t="s">
        <v>1372</v>
      </c>
      <c r="G204" s="479">
        <f>'7-RP'!C38</f>
        <v>0</v>
      </c>
    </row>
    <row r="205" spans="1:7" ht="15.75">
      <c r="A205" s="474" t="str">
        <f t="shared" si="21"/>
        <v>ДФ ДСК БАЛАНС</v>
      </c>
      <c r="B205" s="475" t="str">
        <f t="shared" si="22"/>
        <v>РГ-05-1209</v>
      </c>
      <c r="C205" s="476">
        <f t="shared" si="23"/>
        <v>44012</v>
      </c>
      <c r="D205" s="480" t="s">
        <v>906</v>
      </c>
      <c r="E205" s="481" t="s">
        <v>102</v>
      </c>
      <c r="F205" s="475" t="s">
        <v>1372</v>
      </c>
      <c r="G205" s="479">
        <f>'7-RP'!C39</f>
        <v>0</v>
      </c>
    </row>
    <row r="206" spans="1:7" ht="15.75">
      <c r="A206" s="474" t="str">
        <f t="shared" si="21"/>
        <v>ДФ ДСК БАЛАНС</v>
      </c>
      <c r="B206" s="475" t="str">
        <f t="shared" si="22"/>
        <v>РГ-05-1209</v>
      </c>
      <c r="C206" s="476">
        <f t="shared" si="23"/>
        <v>44012</v>
      </c>
      <c r="D206" s="480" t="s">
        <v>907</v>
      </c>
      <c r="E206" s="481" t="s">
        <v>103</v>
      </c>
      <c r="F206" s="475" t="s">
        <v>1372</v>
      </c>
      <c r="G206" s="479">
        <f>'7-RP'!C40</f>
        <v>0</v>
      </c>
    </row>
    <row r="207" spans="1:7" ht="31.5">
      <c r="A207" s="474" t="str">
        <f t="shared" si="21"/>
        <v>ДФ ДСК БАЛАНС</v>
      </c>
      <c r="B207" s="475" t="str">
        <f t="shared" si="22"/>
        <v>РГ-05-1209</v>
      </c>
      <c r="C207" s="476">
        <f t="shared" si="23"/>
        <v>44012</v>
      </c>
      <c r="D207" s="480" t="s">
        <v>908</v>
      </c>
      <c r="E207" s="481" t="s">
        <v>993</v>
      </c>
      <c r="F207" s="475" t="s">
        <v>1372</v>
      </c>
      <c r="G207" s="479">
        <f>'7-RP'!C41</f>
        <v>0</v>
      </c>
    </row>
    <row r="208" spans="1:7" ht="31.5">
      <c r="A208" s="474" t="str">
        <f t="shared" si="21"/>
        <v>ДФ ДСК БАЛАНС</v>
      </c>
      <c r="B208" s="475" t="str">
        <f t="shared" si="22"/>
        <v>РГ-05-1209</v>
      </c>
      <c r="C208" s="476">
        <f t="shared" si="23"/>
        <v>44012</v>
      </c>
      <c r="D208" s="480" t="s">
        <v>909</v>
      </c>
      <c r="E208" s="481" t="s">
        <v>994</v>
      </c>
      <c r="F208" s="475" t="s">
        <v>1372</v>
      </c>
      <c r="G208" s="479">
        <f>'7-RP'!C42</f>
        <v>0</v>
      </c>
    </row>
    <row r="209" spans="1:7" ht="31.5">
      <c r="A209" s="474" t="str">
        <f t="shared" si="21"/>
        <v>ДФ ДСК БАЛАНС</v>
      </c>
      <c r="B209" s="475" t="str">
        <f t="shared" si="22"/>
        <v>РГ-05-1209</v>
      </c>
      <c r="C209" s="476">
        <f t="shared" si="23"/>
        <v>44012</v>
      </c>
      <c r="D209" s="480" t="s">
        <v>913</v>
      </c>
      <c r="E209" s="481" t="s">
        <v>142</v>
      </c>
      <c r="F209" s="475" t="s">
        <v>1372</v>
      </c>
      <c r="G209" s="479">
        <f>'7-RP'!C43</f>
        <v>0</v>
      </c>
    </row>
    <row r="210" spans="1:7" ht="15.75">
      <c r="A210" s="474" t="str">
        <f t="shared" si="21"/>
        <v>ДФ ДСК БАЛАНС</v>
      </c>
      <c r="B210" s="475" t="str">
        <f t="shared" si="22"/>
        <v>РГ-05-1209</v>
      </c>
      <c r="C210" s="476">
        <f t="shared" si="23"/>
        <v>44012</v>
      </c>
      <c r="D210" s="480" t="s">
        <v>996</v>
      </c>
      <c r="E210" s="481" t="s">
        <v>995</v>
      </c>
      <c r="F210" s="475" t="s">
        <v>1372</v>
      </c>
      <c r="G210" s="479">
        <f>'7-RP'!C44</f>
        <v>0</v>
      </c>
    </row>
    <row r="211" spans="1:7" ht="15.75">
      <c r="A211" s="474" t="str">
        <f t="shared" si="21"/>
        <v>ДФ ДСК БАЛАНС</v>
      </c>
      <c r="B211" s="475" t="str">
        <f t="shared" si="22"/>
        <v>РГ-05-1209</v>
      </c>
      <c r="C211" s="476">
        <f t="shared" si="23"/>
        <v>44012</v>
      </c>
      <c r="D211" s="480" t="s">
        <v>997</v>
      </c>
      <c r="E211" s="482" t="s">
        <v>88</v>
      </c>
      <c r="F211" s="475" t="s">
        <v>1372</v>
      </c>
      <c r="G211" s="479">
        <f>'7-RP'!C45</f>
        <v>0</v>
      </c>
    </row>
    <row r="212" spans="1:7" ht="16.5" thickBot="1">
      <c r="A212" s="483" t="str">
        <f t="shared" si="21"/>
        <v>ДФ ДСК БАЛАНС</v>
      </c>
      <c r="B212" s="484" t="str">
        <f t="shared" si="22"/>
        <v>РГ-05-1209</v>
      </c>
      <c r="C212" s="485">
        <f t="shared" si="23"/>
        <v>44012</v>
      </c>
      <c r="D212" s="486" t="s">
        <v>910</v>
      </c>
      <c r="E212" s="487" t="s">
        <v>75</v>
      </c>
      <c r="F212" s="484" t="s">
        <v>1372</v>
      </c>
      <c r="G212" s="488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G11" sqref="G11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БАЛАНС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30.06.2020 г.</v>
      </c>
      <c r="B4" s="92"/>
      <c r="C4" s="92"/>
      <c r="D4" s="92"/>
      <c r="E4" s="92"/>
      <c r="F4" s="225" t="s">
        <v>914</v>
      </c>
      <c r="G4" s="234">
        <f>ReportedCompletionDate</f>
        <v>44042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9099866</v>
      </c>
      <c r="H11" s="251">
        <v>9758689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3681274</v>
      </c>
      <c r="H13" s="231">
        <v>3785932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3681274</v>
      </c>
      <c r="H16" s="252">
        <f>SUM(H13:H15)</f>
        <v>3785932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-1640895</v>
      </c>
      <c r="H18" s="244">
        <f>SUM(H19:H20)</f>
        <v>-918029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15907147</v>
      </c>
      <c r="H19" s="231">
        <v>15907147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-17548042</v>
      </c>
      <c r="H20" s="231">
        <v>-16825176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6" t="s">
        <v>989</v>
      </c>
      <c r="F21" s="230" t="s">
        <v>204</v>
      </c>
      <c r="G21" s="231"/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1116011</v>
      </c>
      <c r="D22" s="231">
        <v>2127930</v>
      </c>
      <c r="E22" s="286" t="s">
        <v>990</v>
      </c>
      <c r="F22" s="230" t="s">
        <v>991</v>
      </c>
      <c r="G22" s="231">
        <v>-967209</v>
      </c>
      <c r="H22" s="231">
        <v>-722866</v>
      </c>
      <c r="I22" s="124"/>
      <c r="J22" s="124"/>
      <c r="K22" s="56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>
        <v>1500000</v>
      </c>
      <c r="D23" s="231">
        <v>1500000</v>
      </c>
      <c r="E23" s="127" t="s">
        <v>29</v>
      </c>
      <c r="F23" s="223" t="s">
        <v>205</v>
      </c>
      <c r="G23" s="252">
        <f>G19+G21+G20+G22</f>
        <v>-2608104</v>
      </c>
      <c r="H23" s="252">
        <f>H19+H21+H20+H22</f>
        <v>-1640895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10173036</v>
      </c>
      <c r="H24" s="252">
        <f>H11+H16+H23</f>
        <v>11903726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2616011</v>
      </c>
      <c r="D25" s="252">
        <f>SUM(D21:D24)</f>
        <v>3627930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7108865</v>
      </c>
      <c r="D27" s="244">
        <f>SUM(D28:D31)</f>
        <v>7848016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4" t="s">
        <v>92</v>
      </c>
      <c r="B28" s="230" t="s">
        <v>178</v>
      </c>
      <c r="C28" s="231">
        <v>3867940</v>
      </c>
      <c r="D28" s="231">
        <v>4866979</v>
      </c>
      <c r="E28" s="125" t="s">
        <v>125</v>
      </c>
      <c r="F28" s="262" t="s">
        <v>208</v>
      </c>
      <c r="G28" s="244">
        <f>SUM(G29:G31)</f>
        <v>21332</v>
      </c>
      <c r="H28" s="244">
        <f>SUM(H29:H31)</f>
        <v>25752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4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420</v>
      </c>
      <c r="H29" s="258">
        <v>390</v>
      </c>
    </row>
    <row r="30" spans="1:8" ht="15.75">
      <c r="A30" s="294" t="s">
        <v>100</v>
      </c>
      <c r="B30" s="230" t="s">
        <v>180</v>
      </c>
      <c r="C30" s="258">
        <v>3240925</v>
      </c>
      <c r="D30" s="258">
        <v>2981037</v>
      </c>
      <c r="E30" s="265" t="s">
        <v>94</v>
      </c>
      <c r="F30" s="262" t="s">
        <v>210</v>
      </c>
      <c r="G30" s="258">
        <v>20912</v>
      </c>
      <c r="H30" s="258">
        <v>25362</v>
      </c>
    </row>
    <row r="31" spans="1:8" ht="15.75">
      <c r="A31" s="294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7108865</v>
      </c>
      <c r="D37" s="243">
        <f>SUM(D32:D36)+D27</f>
        <v>7848016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>
        <v>67</v>
      </c>
    </row>
    <row r="39" spans="1:8" ht="15.75">
      <c r="A39" s="125" t="s">
        <v>134</v>
      </c>
      <c r="B39" s="262" t="s">
        <v>188</v>
      </c>
      <c r="C39" s="258">
        <v>53437</v>
      </c>
      <c r="D39" s="258">
        <v>58186</v>
      </c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>
        <v>50</v>
      </c>
      <c r="D40" s="258"/>
      <c r="E40" s="129" t="s">
        <v>34</v>
      </c>
      <c r="F40" s="263" t="s">
        <v>220</v>
      </c>
      <c r="G40" s="259">
        <f>SUM(G32:G39)+G28+G27</f>
        <v>21332</v>
      </c>
      <c r="H40" s="259">
        <f>SUM(H32:H39)+H28+H27</f>
        <v>25819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416005</v>
      </c>
      <c r="D42" s="258">
        <v>395413</v>
      </c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469492</v>
      </c>
      <c r="D43" s="259">
        <f>SUM(D39:D42)</f>
        <v>453599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10194368</v>
      </c>
      <c r="D45" s="259">
        <f>D25+D37+D43+D44</f>
        <v>11929545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4">
        <f>C18+C45</f>
        <v>10194368</v>
      </c>
      <c r="D47" s="604">
        <f>D18+D45</f>
        <v>11929545</v>
      </c>
      <c r="E47" s="264" t="s">
        <v>35</v>
      </c>
      <c r="F47" s="223" t="s">
        <v>221</v>
      </c>
      <c r="G47" s="605">
        <f>G24+G40</f>
        <v>10194368</v>
      </c>
      <c r="H47" s="605">
        <f>H24+H40</f>
        <v>11929545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H13" sqref="H13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БАЛАНС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01.01.2020 - 30.06.2020</v>
      </c>
      <c r="B4" s="91"/>
      <c r="C4" s="90"/>
      <c r="D4" s="91"/>
      <c r="E4" s="91"/>
      <c r="F4" s="76" t="s">
        <v>914</v>
      </c>
      <c r="G4" s="490">
        <f>ReportedCompletionDate</f>
        <v>44042</v>
      </c>
    </row>
    <row r="5" spans="1:7" ht="15.75">
      <c r="A5" s="214"/>
      <c r="B5" s="115"/>
      <c r="C5" s="96"/>
      <c r="D5" s="215"/>
      <c r="E5" s="42"/>
      <c r="F5" s="491" t="s">
        <v>248</v>
      </c>
      <c r="G5" s="492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1" t="s">
        <v>250</v>
      </c>
      <c r="G6" s="493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9" t="s">
        <v>16</v>
      </c>
      <c r="B10" s="372"/>
      <c r="C10" s="100"/>
      <c r="D10" s="100"/>
      <c r="E10" s="99" t="s">
        <v>17</v>
      </c>
      <c r="F10" s="372"/>
      <c r="G10" s="100"/>
      <c r="H10" s="100"/>
      <c r="I10" s="131"/>
    </row>
    <row r="11" spans="1:9" s="153" customFormat="1" ht="15.75">
      <c r="A11" s="253" t="s">
        <v>18</v>
      </c>
      <c r="B11" s="373"/>
      <c r="C11" s="249"/>
      <c r="D11" s="249"/>
      <c r="E11" s="253" t="s">
        <v>37</v>
      </c>
      <c r="F11" s="373"/>
      <c r="G11" s="249"/>
      <c r="H11" s="249"/>
      <c r="I11" s="137"/>
    </row>
    <row r="12" spans="1:9" s="124" customFormat="1" ht="15.75">
      <c r="A12" s="136" t="s">
        <v>19</v>
      </c>
      <c r="B12" s="372" t="s">
        <v>794</v>
      </c>
      <c r="C12" s="245"/>
      <c r="D12" s="245"/>
      <c r="E12" s="136" t="s">
        <v>38</v>
      </c>
      <c r="F12" s="372" t="s">
        <v>811</v>
      </c>
      <c r="G12" s="245">
        <v>71181</v>
      </c>
      <c r="H12" s="245">
        <f>100491-1459</f>
        <v>99032</v>
      </c>
      <c r="I12" s="132"/>
    </row>
    <row r="13" spans="1:9" s="124" customFormat="1" ht="31.5">
      <c r="A13" s="136" t="s">
        <v>936</v>
      </c>
      <c r="B13" s="372" t="s">
        <v>795</v>
      </c>
      <c r="C13" s="245">
        <v>9288</v>
      </c>
      <c r="D13" s="245">
        <v>1269</v>
      </c>
      <c r="E13" s="136" t="s">
        <v>939</v>
      </c>
      <c r="F13" s="372" t="s">
        <v>812</v>
      </c>
      <c r="G13" s="245"/>
      <c r="H13" s="245">
        <v>150156</v>
      </c>
      <c r="I13" s="132"/>
    </row>
    <row r="14" spans="1:9" s="124" customFormat="1" ht="31.5">
      <c r="A14" s="136" t="s">
        <v>937</v>
      </c>
      <c r="B14" s="372" t="s">
        <v>796</v>
      </c>
      <c r="C14" s="245">
        <v>3866252</v>
      </c>
      <c r="D14" s="245">
        <v>2910215</v>
      </c>
      <c r="E14" s="136" t="s">
        <v>940</v>
      </c>
      <c r="F14" s="372" t="s">
        <v>813</v>
      </c>
      <c r="G14" s="245">
        <v>2923932</v>
      </c>
      <c r="H14" s="245">
        <v>2490295</v>
      </c>
      <c r="I14" s="132"/>
    </row>
    <row r="15" spans="1:9" s="124" customFormat="1" ht="31.5">
      <c r="A15" s="136" t="s">
        <v>938</v>
      </c>
      <c r="B15" s="372" t="s">
        <v>797</v>
      </c>
      <c r="C15" s="245">
        <v>178345</v>
      </c>
      <c r="D15" s="245">
        <v>29888</v>
      </c>
      <c r="E15" s="136" t="s">
        <v>941</v>
      </c>
      <c r="F15" s="372" t="s">
        <v>814</v>
      </c>
      <c r="G15" s="245">
        <v>178310</v>
      </c>
      <c r="H15" s="245">
        <v>27062</v>
      </c>
      <c r="I15" s="132"/>
    </row>
    <row r="16" spans="1:9" s="124" customFormat="1" ht="15.75">
      <c r="A16" s="136" t="s">
        <v>981</v>
      </c>
      <c r="B16" s="372" t="s">
        <v>798</v>
      </c>
      <c r="C16" s="245">
        <v>224</v>
      </c>
      <c r="D16" s="245">
        <f>2053-1459</f>
        <v>594</v>
      </c>
      <c r="E16" s="157" t="s">
        <v>942</v>
      </c>
      <c r="F16" s="372" t="s">
        <v>815</v>
      </c>
      <c r="G16" s="245">
        <v>52185</v>
      </c>
      <c r="H16" s="245">
        <v>37729</v>
      </c>
      <c r="I16" s="132"/>
    </row>
    <row r="17" spans="1:9" s="124" customFormat="1" ht="15.75">
      <c r="A17" s="254"/>
      <c r="B17" s="372"/>
      <c r="C17" s="246"/>
      <c r="D17" s="246"/>
      <c r="E17" s="136" t="s">
        <v>943</v>
      </c>
      <c r="F17" s="372" t="s">
        <v>816</v>
      </c>
      <c r="G17" s="245"/>
      <c r="H17" s="245"/>
      <c r="I17" s="132"/>
    </row>
    <row r="18" spans="1:9" s="124" customFormat="1" ht="15.75">
      <c r="A18" s="138" t="s">
        <v>20</v>
      </c>
      <c r="B18" s="373" t="s">
        <v>799</v>
      </c>
      <c r="C18" s="248">
        <f>SUM(C12:C16)</f>
        <v>4054109</v>
      </c>
      <c r="D18" s="248">
        <f>SUM(D12:D16)</f>
        <v>2941966</v>
      </c>
      <c r="E18" s="138" t="s">
        <v>20</v>
      </c>
      <c r="F18" s="373" t="s">
        <v>817</v>
      </c>
      <c r="G18" s="248">
        <f>SUM(G12:G17)</f>
        <v>3225608</v>
      </c>
      <c r="H18" s="248">
        <f>SUM(H12:H17)</f>
        <v>2804274</v>
      </c>
      <c r="I18" s="132"/>
    </row>
    <row r="19" spans="1:8" s="218" customFormat="1" ht="15.75">
      <c r="A19" s="250" t="s">
        <v>114</v>
      </c>
      <c r="B19" s="373"/>
      <c r="C19" s="248"/>
      <c r="D19" s="248"/>
      <c r="E19" s="250" t="s">
        <v>39</v>
      </c>
      <c r="F19" s="373"/>
      <c r="G19" s="248"/>
      <c r="H19" s="248"/>
    </row>
    <row r="20" spans="1:8" s="124" customFormat="1" ht="15.75">
      <c r="A20" s="255" t="s">
        <v>823</v>
      </c>
      <c r="B20" s="372" t="s">
        <v>800</v>
      </c>
      <c r="C20" s="245"/>
      <c r="D20" s="245"/>
      <c r="E20" s="256"/>
      <c r="F20" s="372"/>
      <c r="G20" s="246"/>
      <c r="H20" s="246"/>
    </row>
    <row r="21" spans="1:8" s="124" customFormat="1" ht="15.75">
      <c r="A21" s="136" t="s">
        <v>122</v>
      </c>
      <c r="B21" s="372" t="s">
        <v>801</v>
      </c>
      <c r="C21" s="245">
        <v>138708</v>
      </c>
      <c r="D21" s="245">
        <v>163336</v>
      </c>
      <c r="E21" s="250"/>
      <c r="F21" s="372"/>
      <c r="G21" s="246"/>
      <c r="H21" s="246"/>
    </row>
    <row r="22" spans="1:8" s="124" customFormat="1" ht="15.75">
      <c r="A22" s="136" t="s">
        <v>21</v>
      </c>
      <c r="B22" s="372" t="s">
        <v>802</v>
      </c>
      <c r="C22" s="245"/>
      <c r="D22" s="245"/>
      <c r="E22" s="254"/>
      <c r="F22" s="372"/>
      <c r="G22" s="246"/>
      <c r="H22" s="246"/>
    </row>
    <row r="23" spans="1:8" s="124" customFormat="1" ht="15.75">
      <c r="A23" s="136" t="s">
        <v>143</v>
      </c>
      <c r="B23" s="372" t="s">
        <v>803</v>
      </c>
      <c r="C23" s="245"/>
      <c r="D23" s="245"/>
      <c r="E23" s="136"/>
      <c r="F23" s="372"/>
      <c r="G23" s="246"/>
      <c r="H23" s="246"/>
    </row>
    <row r="24" spans="1:8" s="124" customFormat="1" ht="15.75">
      <c r="A24" s="136" t="s">
        <v>22</v>
      </c>
      <c r="B24" s="372" t="s">
        <v>804</v>
      </c>
      <c r="C24" s="245"/>
      <c r="D24" s="245"/>
      <c r="E24" s="136"/>
      <c r="F24" s="372"/>
      <c r="G24" s="246"/>
      <c r="H24" s="246"/>
    </row>
    <row r="25" spans="1:8" s="218" customFormat="1" ht="15.75">
      <c r="A25" s="138" t="s">
        <v>23</v>
      </c>
      <c r="B25" s="373" t="s">
        <v>805</v>
      </c>
      <c r="C25" s="248">
        <f>SUM(C20:C24)</f>
        <v>138708</v>
      </c>
      <c r="D25" s="248">
        <f>SUM(D20:D24)</f>
        <v>163336</v>
      </c>
      <c r="E25" s="138" t="s">
        <v>23</v>
      </c>
      <c r="F25" s="373" t="s">
        <v>818</v>
      </c>
      <c r="G25" s="247"/>
      <c r="H25" s="247"/>
    </row>
    <row r="26" spans="1:8" s="218" customFormat="1" ht="15.75">
      <c r="A26" s="250" t="s">
        <v>144</v>
      </c>
      <c r="B26" s="373" t="s">
        <v>806</v>
      </c>
      <c r="C26" s="248">
        <f>C18+C25</f>
        <v>4192817</v>
      </c>
      <c r="D26" s="248">
        <f>D18+D25</f>
        <v>3105302</v>
      </c>
      <c r="E26" s="250" t="s">
        <v>40</v>
      </c>
      <c r="F26" s="373" t="s">
        <v>819</v>
      </c>
      <c r="G26" s="248">
        <f>G18+G25</f>
        <v>3225608</v>
      </c>
      <c r="H26" s="248">
        <f>H18+H25</f>
        <v>2804274</v>
      </c>
    </row>
    <row r="27" spans="1:8" s="218" customFormat="1" ht="15.75">
      <c r="A27" s="250" t="s">
        <v>824</v>
      </c>
      <c r="B27" s="373" t="s">
        <v>807</v>
      </c>
      <c r="C27" s="100">
        <f>IF((G26-C26)&gt;0,G26-C26,0)</f>
        <v>0</v>
      </c>
      <c r="D27" s="100">
        <f>IF((H26-D26)&gt;0,H26-D26,0)</f>
        <v>0</v>
      </c>
      <c r="E27" s="250" t="s">
        <v>825</v>
      </c>
      <c r="F27" s="373" t="s">
        <v>820</v>
      </c>
      <c r="G27" s="284">
        <f>IF((C26-G26)&gt;0,C26-G26,0)</f>
        <v>967209</v>
      </c>
      <c r="H27" s="284">
        <f>IF((D26-H26)&gt;0,D26-H26,0)</f>
        <v>301028</v>
      </c>
    </row>
    <row r="28" spans="1:8" s="218" customFormat="1" ht="15.75">
      <c r="A28" s="250" t="s">
        <v>145</v>
      </c>
      <c r="B28" s="373" t="s">
        <v>808</v>
      </c>
      <c r="C28" s="247"/>
      <c r="D28" s="247"/>
      <c r="E28" s="250"/>
      <c r="F28" s="373"/>
      <c r="G28" s="248"/>
      <c r="H28" s="248"/>
    </row>
    <row r="29" spans="1:8" s="218" customFormat="1" ht="15.75">
      <c r="A29" s="250" t="s">
        <v>146</v>
      </c>
      <c r="B29" s="373" t="s">
        <v>809</v>
      </c>
      <c r="C29" s="248">
        <f>C27-C28</f>
        <v>0</v>
      </c>
      <c r="D29" s="248">
        <f>D27-D28</f>
        <v>0</v>
      </c>
      <c r="E29" s="250" t="s">
        <v>147</v>
      </c>
      <c r="F29" s="373" t="s">
        <v>821</v>
      </c>
      <c r="G29" s="248">
        <f>G27</f>
        <v>967209</v>
      </c>
      <c r="H29" s="248">
        <f>H27</f>
        <v>301028</v>
      </c>
    </row>
    <row r="30" spans="1:8" s="218" customFormat="1" ht="15.75">
      <c r="A30" s="257" t="s">
        <v>826</v>
      </c>
      <c r="B30" s="373" t="s">
        <v>810</v>
      </c>
      <c r="C30" s="248">
        <f>C26+C28+C29</f>
        <v>4192817</v>
      </c>
      <c r="D30" s="248">
        <f>D26+D28+D29</f>
        <v>3105302</v>
      </c>
      <c r="E30" s="250" t="s">
        <v>827</v>
      </c>
      <c r="F30" s="373" t="s">
        <v>822</v>
      </c>
      <c r="G30" s="248">
        <f>G26+G29</f>
        <v>4192817</v>
      </c>
      <c r="H30" s="248">
        <f>H26+H29</f>
        <v>3105302</v>
      </c>
    </row>
    <row r="31" spans="1:6" s="124" customFormat="1" ht="15.75">
      <c r="A31" s="496"/>
      <c r="B31" s="112"/>
      <c r="C31" s="132"/>
      <c r="D31" s="132"/>
      <c r="E31" s="497"/>
      <c r="F31" s="497"/>
    </row>
    <row r="32" spans="1:6" s="124" customFormat="1" ht="15.75">
      <c r="A32" s="132"/>
      <c r="B32" s="112"/>
      <c r="C32" s="132"/>
      <c r="D32" s="132"/>
      <c r="E32" s="378"/>
      <c r="F32" s="378"/>
    </row>
    <row r="33" spans="1:6" s="124" customFormat="1" ht="15.75">
      <c r="A33" s="498"/>
      <c r="B33" s="112"/>
      <c r="C33" s="132"/>
      <c r="D33" s="132"/>
      <c r="E33" s="132"/>
      <c r="F33" s="132"/>
    </row>
    <row r="34" spans="1:6" s="124" customFormat="1" ht="15.75">
      <c r="A34" s="498"/>
      <c r="B34" s="112"/>
      <c r="C34" s="132"/>
      <c r="D34" s="132"/>
      <c r="E34" s="132"/>
      <c r="F34" s="132"/>
    </row>
    <row r="35" spans="1:6" s="124" customFormat="1" ht="15.75">
      <c r="A35" s="499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H40" sqref="H40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2"/>
    </row>
    <row r="3" spans="1:8" ht="12.75">
      <c r="A3" s="500" t="str">
        <f>CONCATENATE("на ",UPPER(dfName))</f>
        <v>на ДФ ДСК БАЛАНС</v>
      </c>
      <c r="B3" s="501"/>
      <c r="C3" s="502"/>
      <c r="D3" s="503"/>
      <c r="E3" s="504"/>
      <c r="F3" s="505"/>
      <c r="G3" s="507"/>
      <c r="H3" s="212"/>
    </row>
    <row r="4" spans="1:5" ht="12.75">
      <c r="A4" s="504" t="str">
        <f>"за периода "&amp;TEXT(StartDate,"dd.mm.yyyy")&amp;" - "&amp;TEXT(EndDate,"dd.mm.yyyy")</f>
        <v>за периода 01.01.2020 - 30.06.2020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44042</v>
      </c>
    </row>
    <row r="6" spans="1:8" ht="12.75">
      <c r="A6" s="512"/>
      <c r="B6" s="213"/>
      <c r="C6" s="512"/>
      <c r="F6" s="510" t="s">
        <v>248</v>
      </c>
      <c r="G6" s="513" t="str">
        <f>authorName</f>
        <v>Даниела Александрова</v>
      </c>
      <c r="H6" s="212"/>
    </row>
    <row r="7" spans="1:8" ht="12.75">
      <c r="A7" s="512"/>
      <c r="B7" s="213"/>
      <c r="C7" s="512"/>
      <c r="F7" s="510" t="s">
        <v>250</v>
      </c>
      <c r="G7" s="514" t="str">
        <f>udManager</f>
        <v>Петко Кръстев и Димитър Тончев</v>
      </c>
      <c r="H7" s="212"/>
    </row>
    <row r="8" spans="1:8" ht="12.75">
      <c r="A8" s="512"/>
      <c r="C8" s="512"/>
      <c r="D8" s="515"/>
      <c r="E8" s="516"/>
      <c r="F8" s="212"/>
      <c r="G8" s="212"/>
      <c r="H8" s="517" t="s">
        <v>57</v>
      </c>
    </row>
    <row r="9" spans="1:8" ht="18" customHeight="1">
      <c r="A9" s="649" t="s">
        <v>58</v>
      </c>
      <c r="B9" s="649" t="s">
        <v>223</v>
      </c>
      <c r="C9" s="649" t="s">
        <v>3</v>
      </c>
      <c r="D9" s="649"/>
      <c r="E9" s="649"/>
      <c r="F9" s="649" t="s">
        <v>4</v>
      </c>
      <c r="G9" s="649"/>
      <c r="H9" s="649"/>
    </row>
    <row r="10" spans="1:8" ht="33" customHeight="1">
      <c r="A10" s="650"/>
      <c r="B10" s="650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0" t="s">
        <v>986</v>
      </c>
      <c r="B12" s="95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5" t="s">
        <v>830</v>
      </c>
      <c r="C13" s="523">
        <v>141945</v>
      </c>
      <c r="D13" s="523">
        <v>-905425</v>
      </c>
      <c r="E13" s="524">
        <f>SUM(C13:D13)</f>
        <v>-763480</v>
      </c>
      <c r="F13" s="523">
        <v>262046</v>
      </c>
      <c r="G13" s="523">
        <v>-377310</v>
      </c>
      <c r="H13" s="524">
        <f>SUM(F13:G13)</f>
        <v>-115264</v>
      </c>
    </row>
    <row r="14" spans="1:8" ht="12.75">
      <c r="A14" s="522" t="s">
        <v>956</v>
      </c>
      <c r="B14" s="95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5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5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5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5" t="s">
        <v>835</v>
      </c>
      <c r="C18" s="523"/>
      <c r="D18" s="523"/>
      <c r="E18" s="524">
        <f t="shared" si="0"/>
        <v>0</v>
      </c>
      <c r="F18" s="523"/>
      <c r="G18" s="523"/>
      <c r="H18" s="524">
        <f t="shared" si="1"/>
        <v>0</v>
      </c>
    </row>
    <row r="19" spans="1:8" ht="21" customHeight="1">
      <c r="A19" s="520" t="s">
        <v>985</v>
      </c>
      <c r="B19" s="241" t="s">
        <v>836</v>
      </c>
      <c r="C19" s="527">
        <f>SUM(C13:C14,C16:C18)</f>
        <v>141945</v>
      </c>
      <c r="D19" s="527">
        <f>SUM(D13:D14,D16:D18)</f>
        <v>-905425</v>
      </c>
      <c r="E19" s="524">
        <f t="shared" si="0"/>
        <v>-763480</v>
      </c>
      <c r="F19" s="527">
        <f>SUM(F13:F14,F16:F18)</f>
        <v>262046</v>
      </c>
      <c r="G19" s="527">
        <f>SUM(G13:G14,G16:G18)</f>
        <v>-377310</v>
      </c>
      <c r="H19" s="524">
        <f t="shared" si="1"/>
        <v>-115264</v>
      </c>
    </row>
    <row r="20" spans="1:8" ht="21" customHeight="1">
      <c r="A20" s="520" t="s">
        <v>123</v>
      </c>
      <c r="B20" s="95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5" t="s">
        <v>837</v>
      </c>
      <c r="C21" s="523">
        <v>176097</v>
      </c>
      <c r="D21" s="523">
        <v>-394116</v>
      </c>
      <c r="E21" s="524">
        <f>SUM(C21:D21)</f>
        <v>-218019</v>
      </c>
      <c r="F21" s="523">
        <v>513354</v>
      </c>
      <c r="G21" s="523">
        <v>-245184</v>
      </c>
      <c r="H21" s="524">
        <f>SUM(F21:G21)</f>
        <v>268170</v>
      </c>
    </row>
    <row r="22" spans="1:8" ht="12.75">
      <c r="A22" s="522" t="s">
        <v>959</v>
      </c>
      <c r="B22" s="95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5" t="s">
        <v>839</v>
      </c>
      <c r="C23" s="523">
        <v>57858</v>
      </c>
      <c r="D23" s="523">
        <v>-753</v>
      </c>
      <c r="E23" s="524">
        <f t="shared" si="2"/>
        <v>57105</v>
      </c>
      <c r="F23" s="523">
        <v>28815</v>
      </c>
      <c r="G23" s="523">
        <v>-1004</v>
      </c>
      <c r="H23" s="524">
        <f t="shared" si="3"/>
        <v>27811</v>
      </c>
    </row>
    <row r="24" spans="1:8" ht="12.75">
      <c r="A24" s="522" t="s">
        <v>961</v>
      </c>
      <c r="B24" s="95" t="s">
        <v>840</v>
      </c>
      <c r="C24" s="523">
        <v>31035</v>
      </c>
      <c r="D24" s="523"/>
      <c r="E24" s="524">
        <f t="shared" si="2"/>
        <v>31035</v>
      </c>
      <c r="F24" s="523">
        <v>25030</v>
      </c>
      <c r="G24" s="523"/>
      <c r="H24" s="524">
        <f t="shared" si="3"/>
        <v>25030</v>
      </c>
    </row>
    <row r="25" spans="1:8" ht="12.75">
      <c r="A25" s="530" t="s">
        <v>962</v>
      </c>
      <c r="B25" s="95" t="s">
        <v>841</v>
      </c>
      <c r="C25" s="523"/>
      <c r="D25" s="523">
        <v>-137966</v>
      </c>
      <c r="E25" s="524">
        <f t="shared" si="2"/>
        <v>-137966</v>
      </c>
      <c r="F25" s="523"/>
      <c r="G25" s="523">
        <v>-157486</v>
      </c>
      <c r="H25" s="524">
        <f t="shared" si="3"/>
        <v>-157486</v>
      </c>
    </row>
    <row r="26" spans="1:8" ht="12.75">
      <c r="A26" s="530" t="s">
        <v>963</v>
      </c>
      <c r="B26" s="95" t="s">
        <v>842</v>
      </c>
      <c r="C26" s="523"/>
      <c r="D26" s="523">
        <v>-2832</v>
      </c>
      <c r="E26" s="524">
        <f t="shared" si="2"/>
        <v>-2832</v>
      </c>
      <c r="F26" s="523"/>
      <c r="G26" s="523">
        <v>-2648</v>
      </c>
      <c r="H26" s="524">
        <f t="shared" si="3"/>
        <v>-2648</v>
      </c>
    </row>
    <row r="27" spans="1:8" ht="12.75">
      <c r="A27" s="526" t="s">
        <v>964</v>
      </c>
      <c r="B27" s="95" t="s">
        <v>843</v>
      </c>
      <c r="C27" s="523">
        <v>26999</v>
      </c>
      <c r="D27" s="523">
        <v>-2893</v>
      </c>
      <c r="E27" s="524">
        <f t="shared" si="2"/>
        <v>24106</v>
      </c>
      <c r="F27" s="523">
        <v>9832</v>
      </c>
      <c r="G27" s="523">
        <v>-2838</v>
      </c>
      <c r="H27" s="524">
        <f t="shared" si="3"/>
        <v>6994</v>
      </c>
    </row>
    <row r="28" spans="1:8" ht="12.75">
      <c r="A28" s="522" t="s">
        <v>965</v>
      </c>
      <c r="B28" s="95" t="s">
        <v>844</v>
      </c>
      <c r="C28" s="523"/>
      <c r="D28" s="523"/>
      <c r="E28" s="524">
        <f t="shared" si="2"/>
        <v>0</v>
      </c>
      <c r="F28" s="523"/>
      <c r="G28" s="523"/>
      <c r="H28" s="524">
        <f t="shared" si="3"/>
        <v>0</v>
      </c>
    </row>
    <row r="29" spans="1:8" ht="21" customHeight="1">
      <c r="A29" s="520" t="s">
        <v>115</v>
      </c>
      <c r="B29" s="241" t="s">
        <v>845</v>
      </c>
      <c r="C29" s="527">
        <f>SUM(C21:C28)</f>
        <v>291989</v>
      </c>
      <c r="D29" s="527">
        <f>SUM(D21:D28)</f>
        <v>-538560</v>
      </c>
      <c r="E29" s="524">
        <f t="shared" si="2"/>
        <v>-246571</v>
      </c>
      <c r="F29" s="527">
        <f>SUM(F21:F28)</f>
        <v>577031</v>
      </c>
      <c r="G29" s="527">
        <f>SUM(G21:G28)</f>
        <v>-409160</v>
      </c>
      <c r="H29" s="524">
        <f t="shared" si="3"/>
        <v>167871</v>
      </c>
    </row>
    <row r="30" spans="1:8" ht="21" customHeight="1">
      <c r="A30" s="531" t="s">
        <v>124</v>
      </c>
      <c r="B30" s="95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5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5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5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5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5" t="s">
        <v>850</v>
      </c>
      <c r="C35" s="523"/>
      <c r="D35" s="523">
        <v>-1868</v>
      </c>
      <c r="E35" s="524">
        <f>SUM(C35:D35)</f>
        <v>-1868</v>
      </c>
      <c r="F35" s="523"/>
      <c r="G35" s="523">
        <v>-3595</v>
      </c>
      <c r="H35" s="524">
        <f>SUM(F35:G35)</f>
        <v>-3595</v>
      </c>
    </row>
    <row r="36" spans="1:8" ht="21" customHeight="1">
      <c r="A36" s="520" t="s">
        <v>148</v>
      </c>
      <c r="B36" s="241" t="s">
        <v>851</v>
      </c>
      <c r="C36" s="527">
        <f aca="true" t="shared" si="4" ref="C36:H36">SUM(C31:C35)</f>
        <v>0</v>
      </c>
      <c r="D36" s="527">
        <f t="shared" si="4"/>
        <v>-1868</v>
      </c>
      <c r="E36" s="527">
        <f t="shared" si="4"/>
        <v>-1868</v>
      </c>
      <c r="F36" s="527">
        <f t="shared" si="4"/>
        <v>0</v>
      </c>
      <c r="G36" s="527">
        <f t="shared" si="4"/>
        <v>-3595</v>
      </c>
      <c r="H36" s="527">
        <f t="shared" si="4"/>
        <v>-3595</v>
      </c>
    </row>
    <row r="37" spans="1:8" ht="21" customHeight="1">
      <c r="A37" s="520" t="s">
        <v>62</v>
      </c>
      <c r="B37" s="241" t="s">
        <v>852</v>
      </c>
      <c r="C37" s="527">
        <f aca="true" t="shared" si="5" ref="C37:H37">SUM(C19+C29+C36)</f>
        <v>433934</v>
      </c>
      <c r="D37" s="527">
        <f t="shared" si="5"/>
        <v>-1445853</v>
      </c>
      <c r="E37" s="527">
        <f t="shared" si="5"/>
        <v>-1011919</v>
      </c>
      <c r="F37" s="527">
        <f t="shared" si="5"/>
        <v>839077</v>
      </c>
      <c r="G37" s="527">
        <f t="shared" si="5"/>
        <v>-790065</v>
      </c>
      <c r="H37" s="527">
        <f t="shared" si="5"/>
        <v>49012</v>
      </c>
    </row>
    <row r="38" spans="1:8" ht="12.75">
      <c r="A38" s="520" t="s">
        <v>982</v>
      </c>
      <c r="B38" s="241" t="s">
        <v>853</v>
      </c>
      <c r="C38" s="532"/>
      <c r="D38" s="532"/>
      <c r="E38" s="533">
        <v>3627930</v>
      </c>
      <c r="F38" s="527"/>
      <c r="G38" s="527"/>
      <c r="H38" s="533">
        <v>4912149</v>
      </c>
    </row>
    <row r="39" spans="1:8" ht="12.75">
      <c r="A39" s="531" t="s">
        <v>983</v>
      </c>
      <c r="B39" s="241" t="s">
        <v>854</v>
      </c>
      <c r="C39" s="532"/>
      <c r="D39" s="532"/>
      <c r="E39" s="527">
        <f>SUM(E37:E38)</f>
        <v>2616011</v>
      </c>
      <c r="F39" s="527"/>
      <c r="G39" s="527"/>
      <c r="H39" s="527">
        <f>SUM(H37:H38)</f>
        <v>4961161</v>
      </c>
    </row>
    <row r="40" spans="1:8" ht="12.75">
      <c r="A40" s="525" t="s">
        <v>91</v>
      </c>
      <c r="B40" s="95" t="s">
        <v>855</v>
      </c>
      <c r="C40" s="534"/>
      <c r="D40" s="534"/>
      <c r="E40" s="523">
        <v>1116011</v>
      </c>
      <c r="F40" s="524"/>
      <c r="G40" s="524"/>
      <c r="H40" s="523">
        <v>4461161</v>
      </c>
    </row>
    <row r="41" spans="3:9" ht="12.75">
      <c r="C41" s="535"/>
      <c r="D41" s="535"/>
      <c r="E41" s="535"/>
      <c r="F41" s="535"/>
      <c r="G41" s="535"/>
      <c r="H41" s="535"/>
      <c r="I41" s="103"/>
    </row>
    <row r="42" spans="3:9" ht="12.75">
      <c r="C42" s="535"/>
      <c r="D42" s="535"/>
      <c r="E42" s="535"/>
      <c r="F42" s="535"/>
      <c r="G42" s="535"/>
      <c r="H42" s="535"/>
      <c r="I42" s="103"/>
    </row>
    <row r="43" spans="1:9" ht="13.5">
      <c r="A43" s="101" t="s">
        <v>1434</v>
      </c>
      <c r="C43" s="535"/>
      <c r="D43" s="535"/>
      <c r="E43" s="535"/>
      <c r="F43" s="535"/>
      <c r="G43" s="535"/>
      <c r="H43" s="535"/>
      <c r="I43" s="103"/>
    </row>
    <row r="44" spans="3:9" ht="12.75">
      <c r="C44" s="535"/>
      <c r="D44" s="535"/>
      <c r="E44" s="535"/>
      <c r="F44" s="535"/>
      <c r="G44" s="535"/>
      <c r="H44" s="535"/>
      <c r="I44" s="103"/>
    </row>
    <row r="45" spans="3:9" ht="12.75">
      <c r="C45" s="535"/>
      <c r="D45" s="535"/>
      <c r="E45" s="535"/>
      <c r="F45" s="535"/>
      <c r="G45" s="535"/>
      <c r="H45" s="535"/>
      <c r="I45" s="103"/>
    </row>
    <row r="46" spans="3:9" ht="12.75">
      <c r="C46" s="535"/>
      <c r="D46" s="535"/>
      <c r="E46" s="535"/>
      <c r="F46" s="535"/>
      <c r="G46" s="535"/>
      <c r="H46" s="535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C20" sqref="C20:D2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БАЛАНС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01.01.2020 - 30.06.2020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44042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1" t="s">
        <v>41</v>
      </c>
      <c r="B9" s="651" t="s">
        <v>223</v>
      </c>
      <c r="C9" s="651" t="s">
        <v>45</v>
      </c>
      <c r="D9" s="654" t="s">
        <v>42</v>
      </c>
      <c r="E9" s="657"/>
      <c r="F9" s="657"/>
      <c r="G9" s="654" t="s">
        <v>43</v>
      </c>
      <c r="H9" s="655"/>
      <c r="I9" s="651" t="s">
        <v>44</v>
      </c>
      <c r="J9" s="105"/>
    </row>
    <row r="10" spans="1:10" ht="30.75" customHeight="1">
      <c r="A10" s="652"/>
      <c r="B10" s="652" t="s">
        <v>163</v>
      </c>
      <c r="C10" s="656"/>
      <c r="D10" s="651" t="s">
        <v>924</v>
      </c>
      <c r="E10" s="651" t="s">
        <v>46</v>
      </c>
      <c r="F10" s="651" t="s">
        <v>116</v>
      </c>
      <c r="G10" s="651" t="s">
        <v>47</v>
      </c>
      <c r="H10" s="651" t="s">
        <v>48</v>
      </c>
      <c r="I10" s="652"/>
      <c r="J10" s="105"/>
    </row>
    <row r="11" spans="1:10" ht="30.75" customHeight="1">
      <c r="A11" s="653"/>
      <c r="B11" s="653"/>
      <c r="C11" s="653"/>
      <c r="D11" s="660"/>
      <c r="E11" s="653"/>
      <c r="F11" s="660"/>
      <c r="G11" s="660"/>
      <c r="H11" s="660"/>
      <c r="I11" s="660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>
        <v>9985928</v>
      </c>
      <c r="D13" s="235">
        <v>3841498</v>
      </c>
      <c r="E13" s="235"/>
      <c r="F13" s="235"/>
      <c r="G13" s="235">
        <v>15907147</v>
      </c>
      <c r="H13" s="235">
        <v>-16825176</v>
      </c>
      <c r="I13" s="606">
        <f>SUM(C13:H13)</f>
        <v>12909397</v>
      </c>
      <c r="J13" s="202"/>
    </row>
    <row r="14" spans="1:10" s="203" customFormat="1" ht="15">
      <c r="A14" s="204" t="s">
        <v>49</v>
      </c>
      <c r="B14" s="82" t="s">
        <v>857</v>
      </c>
      <c r="C14" s="606">
        <f>'1-SB'!H11</f>
        <v>9758689</v>
      </c>
      <c r="D14" s="606">
        <f>'1-SB'!H13</f>
        <v>3785932</v>
      </c>
      <c r="E14" s="606">
        <f>'1-SB'!H14</f>
        <v>0</v>
      </c>
      <c r="F14" s="606">
        <f>'1-SB'!H15</f>
        <v>0</v>
      </c>
      <c r="G14" s="606">
        <f>'1-SB'!H19+'1-SB'!H21</f>
        <v>15907147</v>
      </c>
      <c r="H14" s="606">
        <f>'1-SB'!H20+'1-SB'!H22</f>
        <v>-17548042</v>
      </c>
      <c r="I14" s="606">
        <f aca="true" t="shared" si="0" ref="I14:I36">SUM(C14:H14)</f>
        <v>11903726</v>
      </c>
      <c r="J14" s="202"/>
    </row>
    <row r="15" spans="1:10" s="203" customFormat="1" ht="15">
      <c r="A15" s="204" t="s">
        <v>50</v>
      </c>
      <c r="B15" s="82" t="s">
        <v>858</v>
      </c>
      <c r="C15" s="607">
        <f aca="true" t="shared" si="1" ref="C15:H15">SUM(C16:C17)</f>
        <v>0</v>
      </c>
      <c r="D15" s="607">
        <f t="shared" si="1"/>
        <v>0</v>
      </c>
      <c r="E15" s="607">
        <f t="shared" si="1"/>
        <v>0</v>
      </c>
      <c r="F15" s="607">
        <f t="shared" si="1"/>
        <v>0</v>
      </c>
      <c r="G15" s="607">
        <f t="shared" si="1"/>
        <v>0</v>
      </c>
      <c r="H15" s="607">
        <f t="shared" si="1"/>
        <v>0</v>
      </c>
      <c r="I15" s="606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06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06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07">
        <f aca="true" t="shared" si="2" ref="C18:H18">C14+C15</f>
        <v>9758689</v>
      </c>
      <c r="D18" s="607">
        <f t="shared" si="2"/>
        <v>3785932</v>
      </c>
      <c r="E18" s="607">
        <f>E14+E15</f>
        <v>0</v>
      </c>
      <c r="F18" s="607">
        <f t="shared" si="2"/>
        <v>0</v>
      </c>
      <c r="G18" s="607">
        <f t="shared" si="2"/>
        <v>15907147</v>
      </c>
      <c r="H18" s="607">
        <f t="shared" si="2"/>
        <v>-17548042</v>
      </c>
      <c r="I18" s="606">
        <f t="shared" si="0"/>
        <v>11903726</v>
      </c>
      <c r="J18" s="105"/>
    </row>
    <row r="19" spans="1:10" ht="15">
      <c r="A19" s="204" t="s">
        <v>149</v>
      </c>
      <c r="B19" s="82" t="s">
        <v>862</v>
      </c>
      <c r="C19" s="607">
        <f aca="true" t="shared" si="3" ref="C19:H19">SUM(C20:C21)</f>
        <v>-658823</v>
      </c>
      <c r="D19" s="607">
        <f t="shared" si="3"/>
        <v>-104658</v>
      </c>
      <c r="E19" s="607">
        <f t="shared" si="3"/>
        <v>0</v>
      </c>
      <c r="F19" s="607">
        <f t="shared" si="3"/>
        <v>0</v>
      </c>
      <c r="G19" s="607">
        <f t="shared" si="3"/>
        <v>0</v>
      </c>
      <c r="H19" s="607">
        <f t="shared" si="3"/>
        <v>0</v>
      </c>
      <c r="I19" s="606">
        <f t="shared" si="0"/>
        <v>-763481</v>
      </c>
      <c r="J19" s="105"/>
    </row>
    <row r="20" spans="1:10" ht="15">
      <c r="A20" s="205" t="s">
        <v>225</v>
      </c>
      <c r="B20" s="82" t="s">
        <v>863</v>
      </c>
      <c r="C20" s="236">
        <v>121959</v>
      </c>
      <c r="D20" s="236">
        <v>19986</v>
      </c>
      <c r="E20" s="236"/>
      <c r="F20" s="236"/>
      <c r="G20" s="236"/>
      <c r="H20" s="236"/>
      <c r="I20" s="606">
        <f t="shared" si="0"/>
        <v>141945</v>
      </c>
      <c r="J20" s="105"/>
    </row>
    <row r="21" spans="1:10" ht="15">
      <c r="A21" s="205" t="s">
        <v>226</v>
      </c>
      <c r="B21" s="82" t="s">
        <v>864</v>
      </c>
      <c r="C21" s="236">
        <v>-780782</v>
      </c>
      <c r="D21" s="236">
        <v>-124644</v>
      </c>
      <c r="E21" s="236"/>
      <c r="F21" s="236"/>
      <c r="G21" s="236"/>
      <c r="H21" s="236"/>
      <c r="I21" s="606">
        <f t="shared" si="0"/>
        <v>-905426</v>
      </c>
      <c r="J21" s="105"/>
    </row>
    <row r="22" spans="1:10" ht="15">
      <c r="A22" s="204" t="s">
        <v>52</v>
      </c>
      <c r="B22" s="82" t="s">
        <v>865</v>
      </c>
      <c r="C22" s="590"/>
      <c r="D22" s="590"/>
      <c r="E22" s="590"/>
      <c r="F22" s="590"/>
      <c r="G22" s="607">
        <f>'1-SB'!G21</f>
        <v>0</v>
      </c>
      <c r="H22" s="607">
        <f>'1-SB'!G22</f>
        <v>-967209</v>
      </c>
      <c r="I22" s="606">
        <f t="shared" si="0"/>
        <v>-967209</v>
      </c>
      <c r="J22" s="105"/>
    </row>
    <row r="23" spans="1:10" ht="15">
      <c r="A23" s="205" t="s">
        <v>53</v>
      </c>
      <c r="B23" s="82" t="s">
        <v>866</v>
      </c>
      <c r="C23" s="608">
        <f aca="true" t="shared" si="4" ref="C23:H23">SUM(C24:C25)</f>
        <v>0</v>
      </c>
      <c r="D23" s="608">
        <f t="shared" si="4"/>
        <v>0</v>
      </c>
      <c r="E23" s="608">
        <f t="shared" si="4"/>
        <v>0</v>
      </c>
      <c r="F23" s="608">
        <f t="shared" si="4"/>
        <v>0</v>
      </c>
      <c r="G23" s="608">
        <f t="shared" si="4"/>
        <v>0</v>
      </c>
      <c r="H23" s="608">
        <f t="shared" si="4"/>
        <v>0</v>
      </c>
      <c r="I23" s="606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06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06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06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09">
        <f aca="true" t="shared" si="5" ref="C27:H27">SUM(C28:C29)</f>
        <v>0</v>
      </c>
      <c r="D27" s="609">
        <f t="shared" si="5"/>
        <v>0</v>
      </c>
      <c r="E27" s="609">
        <f t="shared" si="5"/>
        <v>0</v>
      </c>
      <c r="F27" s="609">
        <f t="shared" si="5"/>
        <v>0</v>
      </c>
      <c r="G27" s="609">
        <f t="shared" si="5"/>
        <v>0</v>
      </c>
      <c r="H27" s="609">
        <f t="shared" si="5"/>
        <v>0</v>
      </c>
      <c r="I27" s="606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06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06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09">
        <f aca="true" t="shared" si="6" ref="C30:H30">SUM(C31:C32)</f>
        <v>0</v>
      </c>
      <c r="D30" s="609">
        <f t="shared" si="6"/>
        <v>0</v>
      </c>
      <c r="E30" s="609">
        <f t="shared" si="6"/>
        <v>0</v>
      </c>
      <c r="F30" s="609">
        <f t="shared" si="6"/>
        <v>0</v>
      </c>
      <c r="G30" s="609">
        <f t="shared" si="6"/>
        <v>0</v>
      </c>
      <c r="H30" s="609">
        <f t="shared" si="6"/>
        <v>0</v>
      </c>
      <c r="I30" s="606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06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06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06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07">
        <f aca="true" t="shared" si="7" ref="C34:H34">SUM(C18,C19,C22,C23,C26,C27,C30,C33)</f>
        <v>9099866</v>
      </c>
      <c r="D34" s="607">
        <f t="shared" si="7"/>
        <v>3681274</v>
      </c>
      <c r="E34" s="607">
        <f t="shared" si="7"/>
        <v>0</v>
      </c>
      <c r="F34" s="607">
        <f t="shared" si="7"/>
        <v>0</v>
      </c>
      <c r="G34" s="607">
        <f t="shared" si="7"/>
        <v>15907147</v>
      </c>
      <c r="H34" s="607">
        <f t="shared" si="7"/>
        <v>-18515251</v>
      </c>
      <c r="I34" s="606">
        <f t="shared" si="0"/>
        <v>10173036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06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0">
        <f aca="true" t="shared" si="8" ref="C36:H36">SUM(C34:C35)</f>
        <v>9099866</v>
      </c>
      <c r="D36" s="610">
        <f t="shared" si="8"/>
        <v>3681274</v>
      </c>
      <c r="E36" s="610">
        <f t="shared" si="8"/>
        <v>0</v>
      </c>
      <c r="F36" s="610">
        <f t="shared" si="8"/>
        <v>0</v>
      </c>
      <c r="G36" s="610">
        <f t="shared" si="8"/>
        <v>15907147</v>
      </c>
      <c r="H36" s="610">
        <f t="shared" si="8"/>
        <v>-18515251</v>
      </c>
      <c r="I36" s="606">
        <f t="shared" si="0"/>
        <v>10173036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8" t="s">
        <v>1435</v>
      </c>
      <c r="B39" s="659"/>
      <c r="C39" s="659"/>
      <c r="D39" s="659"/>
      <c r="E39" s="659"/>
      <c r="F39" s="659"/>
      <c r="G39" s="659"/>
      <c r="H39" s="659"/>
      <c r="I39" s="659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8.7109375" style="112" customWidth="1"/>
    <col min="2" max="2" width="100.7109375" style="565" customWidth="1"/>
    <col min="3" max="3" width="16.7109375" style="112" customWidth="1"/>
    <col min="4" max="4" width="24.00390625" style="565" customWidth="1"/>
    <col min="5" max="8" width="12.7109375" style="565" customWidth="1"/>
    <col min="9" max="16384" width="9.140625" style="112" customWidth="1"/>
  </cols>
  <sheetData>
    <row r="1" spans="3:8" ht="18" customHeight="1">
      <c r="C1" s="565"/>
      <c r="D1" s="237" t="s">
        <v>1455</v>
      </c>
      <c r="E1" s="112"/>
      <c r="F1" s="112"/>
      <c r="G1" s="112"/>
      <c r="H1" s="112"/>
    </row>
    <row r="2" spans="1:8" ht="18" customHeight="1">
      <c r="A2" s="661" t="s">
        <v>1417</v>
      </c>
      <c r="B2" s="661"/>
      <c r="C2" s="661"/>
      <c r="D2" s="559"/>
      <c r="E2" s="91"/>
      <c r="F2" s="91"/>
      <c r="H2" s="112"/>
    </row>
    <row r="3" spans="1:8" ht="18" customHeight="1">
      <c r="A3" s="662" t="str">
        <f>CONCATENATE("на ",UPPER(dfName))</f>
        <v>на ДФ ДСК БАЛАНС</v>
      </c>
      <c r="B3" s="662"/>
      <c r="C3" s="662"/>
      <c r="D3" s="66"/>
      <c r="E3" s="91"/>
      <c r="F3" s="91"/>
      <c r="G3" s="566"/>
      <c r="H3" s="112"/>
    </row>
    <row r="4" spans="1:8" ht="18" customHeight="1">
      <c r="A4" s="663" t="str">
        <f>"за периода "&amp;TEXT(StartDate,"dd.mm.yyyy")&amp;" - "&amp;TEXT(EndDate,"dd.mm.yyyy")</f>
        <v>за периода 01.01.2020 - 30.06.2020</v>
      </c>
      <c r="B4" s="663"/>
      <c r="C4" s="663"/>
      <c r="D4" s="563"/>
      <c r="E4" s="91"/>
      <c r="F4" s="567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44042</v>
      </c>
      <c r="F5" s="112"/>
      <c r="G5" s="112"/>
      <c r="H5" s="112"/>
    </row>
    <row r="6" spans="2:8" ht="13.5" customHeight="1">
      <c r="B6" s="238"/>
      <c r="C6" s="491" t="s">
        <v>248</v>
      </c>
      <c r="D6" s="492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1" t="s">
        <v>250</v>
      </c>
      <c r="D7" s="493" t="str">
        <f>udManager</f>
        <v>Петко Кръстев и Димитър Тончев</v>
      </c>
      <c r="E7" s="568"/>
      <c r="F7" s="112"/>
      <c r="G7" s="112"/>
      <c r="H7" s="112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2"/>
      <c r="F9" s="112"/>
      <c r="G9" s="112"/>
      <c r="H9" s="112"/>
    </row>
    <row r="10" spans="1:4" s="161" customFormat="1" ht="15.75">
      <c r="A10" s="598">
        <v>1</v>
      </c>
      <c r="B10" s="598">
        <v>2</v>
      </c>
      <c r="C10" s="598">
        <v>3</v>
      </c>
      <c r="D10" s="598">
        <v>4</v>
      </c>
    </row>
    <row r="11" spans="1:4" s="161" customFormat="1" ht="15.75">
      <c r="A11" s="371">
        <v>1</v>
      </c>
      <c r="B11" s="560" t="s">
        <v>1427</v>
      </c>
      <c r="C11" s="570" t="s">
        <v>1395</v>
      </c>
      <c r="D11" s="645" t="s">
        <v>1025</v>
      </c>
    </row>
    <row r="12" spans="1:4" s="161" customFormat="1" ht="15.75">
      <c r="A12" s="371">
        <v>2</v>
      </c>
      <c r="B12" s="560" t="s">
        <v>1374</v>
      </c>
      <c r="C12" s="570" t="s">
        <v>1396</v>
      </c>
      <c r="D12" s="597">
        <v>9758689</v>
      </c>
    </row>
    <row r="13" spans="1:4" s="161" customFormat="1" ht="15.75">
      <c r="A13" s="371">
        <v>3</v>
      </c>
      <c r="B13" s="561" t="s">
        <v>1373</v>
      </c>
      <c r="C13" s="570" t="s">
        <v>1397</v>
      </c>
      <c r="D13" s="597">
        <v>9099866</v>
      </c>
    </row>
    <row r="14" spans="1:4" s="161" customFormat="1" ht="15.75">
      <c r="A14" s="371">
        <v>4</v>
      </c>
      <c r="B14" s="562" t="s">
        <v>1386</v>
      </c>
      <c r="C14" s="570" t="s">
        <v>1398</v>
      </c>
      <c r="D14" s="597">
        <v>121959</v>
      </c>
    </row>
    <row r="15" spans="1:4" s="161" customFormat="1" ht="15.75">
      <c r="A15" s="371">
        <v>5</v>
      </c>
      <c r="B15" s="562" t="s">
        <v>1388</v>
      </c>
      <c r="C15" s="570" t="s">
        <v>1399</v>
      </c>
      <c r="D15" s="646">
        <v>141945</v>
      </c>
    </row>
    <row r="16" spans="1:4" s="161" customFormat="1" ht="15.75">
      <c r="A16" s="371">
        <v>6</v>
      </c>
      <c r="B16" s="562" t="s">
        <v>1387</v>
      </c>
      <c r="C16" s="570" t="s">
        <v>1400</v>
      </c>
      <c r="D16" s="597">
        <v>780782</v>
      </c>
    </row>
    <row r="17" spans="1:4" s="161" customFormat="1" ht="15.75">
      <c r="A17" s="371">
        <v>7</v>
      </c>
      <c r="B17" s="562" t="s">
        <v>1389</v>
      </c>
      <c r="C17" s="570" t="s">
        <v>1401</v>
      </c>
      <c r="D17" s="646">
        <v>905426</v>
      </c>
    </row>
    <row r="18" spans="1:4" s="161" customFormat="1" ht="15.75">
      <c r="A18" s="371">
        <v>8</v>
      </c>
      <c r="B18" s="562" t="s">
        <v>1390</v>
      </c>
      <c r="C18" s="570" t="s">
        <v>1402</v>
      </c>
      <c r="D18" s="597">
        <v>1.21981</v>
      </c>
    </row>
    <row r="19" spans="1:4" s="161" customFormat="1" ht="15.75">
      <c r="A19" s="371">
        <v>9</v>
      </c>
      <c r="B19" s="562" t="s">
        <v>1391</v>
      </c>
      <c r="C19" s="570" t="s">
        <v>1403</v>
      </c>
      <c r="D19" s="597">
        <v>1.11793</v>
      </c>
    </row>
    <row r="20" spans="1:4" s="161" customFormat="1" ht="15.75">
      <c r="A20" s="371">
        <v>10</v>
      </c>
      <c r="B20" s="562" t="s">
        <v>1483</v>
      </c>
      <c r="C20" s="570" t="s">
        <v>1404</v>
      </c>
      <c r="D20" s="597"/>
    </row>
    <row r="21" spans="1:4" ht="15.75">
      <c r="A21" s="371">
        <v>11</v>
      </c>
      <c r="B21" s="571" t="s">
        <v>1392</v>
      </c>
      <c r="C21" s="570" t="s">
        <v>1405</v>
      </c>
      <c r="D21" s="647">
        <v>133516</v>
      </c>
    </row>
    <row r="22" spans="1:4" ht="15.75">
      <c r="A22" s="371">
        <v>12</v>
      </c>
      <c r="B22" s="571" t="s">
        <v>1393</v>
      </c>
      <c r="C22" s="570" t="s">
        <v>1407</v>
      </c>
      <c r="D22" s="647">
        <v>2861</v>
      </c>
    </row>
    <row r="23" spans="1:4" ht="15.75">
      <c r="A23" s="371">
        <v>13</v>
      </c>
      <c r="B23" s="571" t="s">
        <v>1394</v>
      </c>
      <c r="C23" s="570" t="s">
        <v>1447</v>
      </c>
      <c r="D23" s="647">
        <v>462</v>
      </c>
    </row>
    <row r="24" spans="1:4" ht="15.75">
      <c r="A24" s="371">
        <v>14</v>
      </c>
      <c r="B24" s="571" t="s">
        <v>1443</v>
      </c>
      <c r="C24" s="570" t="s">
        <v>1448</v>
      </c>
      <c r="D24" s="596">
        <v>-0.08352120412195341</v>
      </c>
    </row>
    <row r="25" spans="1:4" ht="15.75">
      <c r="A25" s="371">
        <v>15</v>
      </c>
      <c r="B25" s="571" t="s">
        <v>1444</v>
      </c>
      <c r="C25" s="570" t="s">
        <v>1449</v>
      </c>
      <c r="D25" s="596">
        <v>0.007670536168880471</v>
      </c>
    </row>
    <row r="26" spans="1:4" ht="15.75">
      <c r="A26" s="371">
        <v>16</v>
      </c>
      <c r="B26" s="571" t="s">
        <v>1445</v>
      </c>
      <c r="C26" s="570" t="s">
        <v>1450</v>
      </c>
      <c r="D26" s="596">
        <v>-0.11450387725843358</v>
      </c>
    </row>
    <row r="27" spans="1:4" ht="15.75">
      <c r="A27" s="371">
        <v>17</v>
      </c>
      <c r="B27" s="571" t="s">
        <v>1446</v>
      </c>
      <c r="C27" s="570" t="s">
        <v>1479</v>
      </c>
      <c r="D27" s="596">
        <v>0.08631360702518152</v>
      </c>
    </row>
    <row r="30" ht="15.75">
      <c r="B30" s="641" t="s">
        <v>1480</v>
      </c>
    </row>
    <row r="31" ht="15.75">
      <c r="B31" s="565" t="s">
        <v>1481</v>
      </c>
    </row>
    <row r="32" ht="15.75">
      <c r="B32" s="565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БАЛАНС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01.01.2020 - 30.06.2020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44042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1" t="s">
        <v>248</v>
      </c>
      <c r="P6" s="492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1" t="s">
        <v>250</v>
      </c>
      <c r="P7" s="493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6" t="s">
        <v>41</v>
      </c>
      <c r="B9" s="667" t="s">
        <v>223</v>
      </c>
      <c r="C9" s="2" t="s">
        <v>76</v>
      </c>
      <c r="D9" s="2"/>
      <c r="E9" s="2"/>
      <c r="F9" s="2"/>
      <c r="G9" s="2" t="s">
        <v>77</v>
      </c>
      <c r="H9" s="2"/>
      <c r="I9" s="664" t="s">
        <v>917</v>
      </c>
      <c r="J9" s="2" t="s">
        <v>84</v>
      </c>
      <c r="K9" s="2"/>
      <c r="L9" s="2"/>
      <c r="M9" s="2"/>
      <c r="N9" s="2" t="s">
        <v>77</v>
      </c>
      <c r="O9" s="2"/>
      <c r="P9" s="664" t="s">
        <v>78</v>
      </c>
      <c r="Q9" s="664" t="s">
        <v>79</v>
      </c>
    </row>
    <row r="10" spans="1:17" s="180" customFormat="1" ht="78.75">
      <c r="A10" s="666"/>
      <c r="B10" s="668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5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5"/>
      <c r="Q10" s="665"/>
    </row>
    <row r="11" spans="1:17" s="180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4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1">
        <f>C12+D12-E12</f>
        <v>0</v>
      </c>
      <c r="G12" s="612">
        <f>SUM(G13:G16)</f>
        <v>0</v>
      </c>
      <c r="H12" s="612">
        <f>SUM(H13:H16)</f>
        <v>0</v>
      </c>
      <c r="I12" s="611">
        <f>F12+G12-H12</f>
        <v>0</v>
      </c>
      <c r="J12" s="612">
        <f>SUM(J13:J16)</f>
        <v>0</v>
      </c>
      <c r="K12" s="612">
        <f>SUM(K13:K16)</f>
        <v>0</v>
      </c>
      <c r="L12" s="612">
        <f>SUM(L13:L16)</f>
        <v>0</v>
      </c>
      <c r="M12" s="611">
        <f>J12+K12-L12</f>
        <v>0</v>
      </c>
      <c r="N12" s="612">
        <f>SUM(N13:N16)</f>
        <v>0</v>
      </c>
      <c r="O12" s="612">
        <f>SUM(O13:O16)</f>
        <v>0</v>
      </c>
      <c r="P12" s="611">
        <f>M12+N12-O12</f>
        <v>0</v>
      </c>
      <c r="Q12" s="611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4" t="s">
        <v>881</v>
      </c>
      <c r="C13" s="231"/>
      <c r="D13" s="231"/>
      <c r="E13" s="231"/>
      <c r="F13" s="611">
        <f aca="true" t="shared" si="0" ref="F13:F18">C13+D13-E13</f>
        <v>0</v>
      </c>
      <c r="G13" s="232"/>
      <c r="H13" s="232"/>
      <c r="I13" s="611">
        <f aca="true" t="shared" si="1" ref="I13:I18">F13+G13-H13</f>
        <v>0</v>
      </c>
      <c r="J13" s="232"/>
      <c r="K13" s="232"/>
      <c r="L13" s="232"/>
      <c r="M13" s="611">
        <f aca="true" t="shared" si="2" ref="M13:M18">J13+K13-L13</f>
        <v>0</v>
      </c>
      <c r="N13" s="232"/>
      <c r="O13" s="232"/>
      <c r="P13" s="611">
        <f aca="true" t="shared" si="3" ref="P13:P18">M13+N13-O13</f>
        <v>0</v>
      </c>
      <c r="Q13" s="611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5" t="s">
        <v>882</v>
      </c>
      <c r="C14" s="231"/>
      <c r="D14" s="231"/>
      <c r="E14" s="231"/>
      <c r="F14" s="611">
        <f t="shared" si="0"/>
        <v>0</v>
      </c>
      <c r="G14" s="232"/>
      <c r="H14" s="232"/>
      <c r="I14" s="611">
        <f t="shared" si="1"/>
        <v>0</v>
      </c>
      <c r="J14" s="232"/>
      <c r="K14" s="232"/>
      <c r="L14" s="232"/>
      <c r="M14" s="611">
        <f t="shared" si="2"/>
        <v>0</v>
      </c>
      <c r="N14" s="232"/>
      <c r="O14" s="232"/>
      <c r="P14" s="611">
        <f t="shared" si="3"/>
        <v>0</v>
      </c>
      <c r="Q14" s="611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4" t="s">
        <v>883</v>
      </c>
      <c r="C15" s="231"/>
      <c r="D15" s="231"/>
      <c r="E15" s="231"/>
      <c r="F15" s="611">
        <f t="shared" si="0"/>
        <v>0</v>
      </c>
      <c r="G15" s="232"/>
      <c r="H15" s="232"/>
      <c r="I15" s="611">
        <f t="shared" si="1"/>
        <v>0</v>
      </c>
      <c r="J15" s="232"/>
      <c r="K15" s="232"/>
      <c r="L15" s="232"/>
      <c r="M15" s="611">
        <f t="shared" si="2"/>
        <v>0</v>
      </c>
      <c r="N15" s="232"/>
      <c r="O15" s="232"/>
      <c r="P15" s="611">
        <f t="shared" si="3"/>
        <v>0</v>
      </c>
      <c r="Q15" s="611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4" t="s">
        <v>884</v>
      </c>
      <c r="C16" s="231"/>
      <c r="D16" s="231"/>
      <c r="E16" s="231"/>
      <c r="F16" s="611">
        <f t="shared" si="0"/>
        <v>0</v>
      </c>
      <c r="G16" s="232"/>
      <c r="H16" s="232"/>
      <c r="I16" s="611">
        <f t="shared" si="1"/>
        <v>0</v>
      </c>
      <c r="J16" s="232"/>
      <c r="K16" s="232"/>
      <c r="L16" s="232"/>
      <c r="M16" s="611">
        <f t="shared" si="2"/>
        <v>0</v>
      </c>
      <c r="N16" s="232"/>
      <c r="O16" s="232"/>
      <c r="P16" s="611">
        <f t="shared" si="3"/>
        <v>0</v>
      </c>
      <c r="Q16" s="611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1"/>
      <c r="D17" s="231"/>
      <c r="E17" s="231"/>
      <c r="F17" s="611">
        <f t="shared" si="0"/>
        <v>0</v>
      </c>
      <c r="G17" s="232"/>
      <c r="H17" s="232"/>
      <c r="I17" s="611">
        <f t="shared" si="1"/>
        <v>0</v>
      </c>
      <c r="J17" s="232"/>
      <c r="K17" s="232"/>
      <c r="L17" s="232"/>
      <c r="M17" s="611">
        <f t="shared" si="2"/>
        <v>0</v>
      </c>
      <c r="N17" s="232"/>
      <c r="O17" s="232"/>
      <c r="P17" s="611">
        <f t="shared" si="3"/>
        <v>0</v>
      </c>
      <c r="Q17" s="611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13">
        <f>SUM(C12+C17)</f>
        <v>0</v>
      </c>
      <c r="D18" s="613">
        <f aca="true" t="shared" si="5" ref="D18:O18">SUM(D12+D17)</f>
        <v>0</v>
      </c>
      <c r="E18" s="613">
        <f t="shared" si="5"/>
        <v>0</v>
      </c>
      <c r="F18" s="611">
        <f t="shared" si="0"/>
        <v>0</v>
      </c>
      <c r="G18" s="613">
        <f t="shared" si="5"/>
        <v>0</v>
      </c>
      <c r="H18" s="613">
        <f t="shared" si="5"/>
        <v>0</v>
      </c>
      <c r="I18" s="611">
        <f t="shared" si="1"/>
        <v>0</v>
      </c>
      <c r="J18" s="613">
        <f t="shared" si="5"/>
        <v>0</v>
      </c>
      <c r="K18" s="613">
        <f t="shared" si="5"/>
        <v>0</v>
      </c>
      <c r="L18" s="613">
        <f t="shared" si="5"/>
        <v>0</v>
      </c>
      <c r="M18" s="611">
        <f t="shared" si="2"/>
        <v>0</v>
      </c>
      <c r="N18" s="613">
        <f t="shared" si="5"/>
        <v>0</v>
      </c>
      <c r="O18" s="613">
        <f t="shared" si="5"/>
        <v>0</v>
      </c>
      <c r="P18" s="611">
        <f t="shared" si="3"/>
        <v>0</v>
      </c>
      <c r="Q18" s="611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85" zoomScaleNormal="85" zoomScalePageLayoutView="0" workbookViewId="0" topLeftCell="A20">
      <selection activeCell="D34" sqref="D34:D3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БАЛАНС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30.06.2020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9">
        <f>ReportedCompletionDate</f>
        <v>44042</v>
      </c>
      <c r="F5" s="540"/>
    </row>
    <row r="6" spans="1:5" ht="15.75">
      <c r="A6" s="153"/>
      <c r="B6" s="153"/>
      <c r="D6" s="491" t="s">
        <v>248</v>
      </c>
      <c r="E6" s="492" t="str">
        <f>authorName</f>
        <v>Даниела Александрова</v>
      </c>
    </row>
    <row r="7" spans="3:6" ht="15.75">
      <c r="C7" s="144"/>
      <c r="D7" s="491" t="s">
        <v>250</v>
      </c>
      <c r="E7" s="493" t="str">
        <f>udManager</f>
        <v>Петко Кръстев и Димитър Тончев</v>
      </c>
      <c r="F7" s="541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81" t="s">
        <v>67</v>
      </c>
      <c r="B9" s="677" t="s">
        <v>223</v>
      </c>
      <c r="C9" s="675" t="s">
        <v>68</v>
      </c>
      <c r="D9" s="672" t="s">
        <v>69</v>
      </c>
      <c r="E9" s="673"/>
      <c r="F9" s="674"/>
    </row>
    <row r="10" spans="1:6" ht="31.5">
      <c r="A10" s="681"/>
      <c r="B10" s="677" t="s">
        <v>223</v>
      </c>
      <c r="C10" s="676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7" t="s">
        <v>887</v>
      </c>
      <c r="C13" s="285">
        <f>SUM(D13:F13)</f>
        <v>0</v>
      </c>
      <c r="D13" s="242"/>
      <c r="E13" s="242"/>
      <c r="F13" s="287"/>
    </row>
    <row r="14" spans="1:6" ht="15.75">
      <c r="A14" s="157" t="s">
        <v>155</v>
      </c>
      <c r="B14" s="377" t="s">
        <v>888</v>
      </c>
      <c r="C14" s="285">
        <f>SUM(D14:F14)</f>
        <v>0</v>
      </c>
      <c r="D14" s="242"/>
      <c r="E14" s="242"/>
      <c r="F14" s="287"/>
    </row>
    <row r="15" spans="1:6" ht="15.75">
      <c r="A15" s="157" t="s">
        <v>156</v>
      </c>
      <c r="B15" s="377" t="s">
        <v>889</v>
      </c>
      <c r="C15" s="285">
        <f>SUM(D15:F15)</f>
        <v>0</v>
      </c>
      <c r="D15" s="242"/>
      <c r="E15" s="242"/>
      <c r="F15" s="287"/>
    </row>
    <row r="16" spans="1:6" ht="15.75">
      <c r="A16" s="157" t="s">
        <v>157</v>
      </c>
      <c r="B16" s="377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8" t="s">
        <v>96</v>
      </c>
      <c r="B17" s="377" t="s">
        <v>891</v>
      </c>
      <c r="C17" s="285">
        <f>SUM(D17:F17)</f>
        <v>0</v>
      </c>
      <c r="D17" s="242"/>
      <c r="E17" s="242"/>
      <c r="F17" s="287"/>
    </row>
    <row r="18" spans="1:6" ht="15.75">
      <c r="A18" s="288" t="s">
        <v>104</v>
      </c>
      <c r="B18" s="377" t="s">
        <v>892</v>
      </c>
      <c r="C18" s="285">
        <f>SUM(D18:F18)</f>
        <v>0</v>
      </c>
      <c r="D18" s="242"/>
      <c r="E18" s="242"/>
      <c r="F18" s="287"/>
    </row>
    <row r="19" spans="1:6" ht="15.75">
      <c r="A19" s="288" t="s">
        <v>10</v>
      </c>
      <c r="B19" s="377" t="s">
        <v>992</v>
      </c>
      <c r="C19" s="285">
        <f>SUM(D19:F19)</f>
        <v>0</v>
      </c>
      <c r="D19" s="242"/>
      <c r="E19" s="242"/>
      <c r="F19" s="287"/>
    </row>
    <row r="20" spans="1:6" ht="31.5">
      <c r="A20" s="157" t="s">
        <v>158</v>
      </c>
      <c r="B20" s="377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8" t="s">
        <v>99</v>
      </c>
      <c r="B21" s="377" t="s">
        <v>894</v>
      </c>
      <c r="C21" s="285">
        <f>SUM(D21:F21)</f>
        <v>0</v>
      </c>
      <c r="D21" s="242"/>
      <c r="E21" s="242"/>
      <c r="F21" s="287"/>
    </row>
    <row r="22" spans="1:6" ht="15.75">
      <c r="A22" s="288" t="s">
        <v>97</v>
      </c>
      <c r="B22" s="377" t="s">
        <v>895</v>
      </c>
      <c r="C22" s="285">
        <f>SUM(D22:F22)</f>
        <v>0</v>
      </c>
      <c r="D22" s="242"/>
      <c r="E22" s="242"/>
      <c r="F22" s="287"/>
    </row>
    <row r="23" spans="1:6" ht="15.75">
      <c r="A23" s="288" t="s">
        <v>10</v>
      </c>
      <c r="B23" s="377" t="s">
        <v>896</v>
      </c>
      <c r="C23" s="285">
        <f>SUM(D23:F23)</f>
        <v>0</v>
      </c>
      <c r="D23" s="242"/>
      <c r="E23" s="242"/>
      <c r="F23" s="287"/>
    </row>
    <row r="24" spans="1:6" ht="15.75">
      <c r="A24" s="157" t="s">
        <v>119</v>
      </c>
      <c r="B24" s="377" t="s">
        <v>897</v>
      </c>
      <c r="C24" s="285">
        <f>SUM(D24:F24)</f>
        <v>0</v>
      </c>
      <c r="D24" s="242"/>
      <c r="E24" s="242"/>
      <c r="F24" s="287"/>
    </row>
    <row r="25" spans="1:6" ht="15.75">
      <c r="A25" s="156" t="s">
        <v>71</v>
      </c>
      <c r="B25" s="377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4" t="s">
        <v>89</v>
      </c>
      <c r="B27" s="146"/>
      <c r="C27" s="550"/>
      <c r="D27" s="550"/>
      <c r="E27" s="550"/>
      <c r="F27" s="550"/>
    </row>
    <row r="28" spans="1:6" ht="15.75">
      <c r="A28" s="681" t="s">
        <v>67</v>
      </c>
      <c r="B28" s="677" t="s">
        <v>223</v>
      </c>
      <c r="C28" s="679" t="s">
        <v>72</v>
      </c>
      <c r="D28" s="682" t="s">
        <v>73</v>
      </c>
      <c r="E28" s="683"/>
      <c r="F28" s="684"/>
    </row>
    <row r="29" spans="1:6" ht="31.5">
      <c r="A29" s="681"/>
      <c r="B29" s="677" t="s">
        <v>223</v>
      </c>
      <c r="C29" s="680"/>
      <c r="D29" s="551" t="s">
        <v>254</v>
      </c>
      <c r="E29" s="551" t="s">
        <v>915</v>
      </c>
      <c r="F29" s="551" t="s">
        <v>74</v>
      </c>
    </row>
    <row r="30" spans="1:6" ht="15.7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9" t="s">
        <v>86</v>
      </c>
      <c r="B31" s="75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2" t="s">
        <v>87</v>
      </c>
      <c r="B32" s="377" t="s">
        <v>899</v>
      </c>
      <c r="C32" s="285">
        <f>SUM(D32:F32)</f>
        <v>0</v>
      </c>
      <c r="D32" s="242"/>
      <c r="E32" s="242"/>
      <c r="F32" s="287"/>
    </row>
    <row r="33" spans="1:6" ht="15.75">
      <c r="A33" s="140" t="s">
        <v>911</v>
      </c>
      <c r="B33" s="377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7" t="s">
        <v>901</v>
      </c>
      <c r="C34" s="285">
        <f>SUM(D34:F34)</f>
        <v>0</v>
      </c>
      <c r="D34" s="242"/>
      <c r="E34" s="242"/>
      <c r="F34" s="287"/>
    </row>
    <row r="35" spans="1:6" ht="15.75">
      <c r="A35" s="159" t="s">
        <v>98</v>
      </c>
      <c r="B35" s="377" t="s">
        <v>902</v>
      </c>
      <c r="C35" s="285">
        <f aca="true" t="shared" si="0" ref="C35:C45">SUM(D35:F35)</f>
        <v>0</v>
      </c>
      <c r="D35" s="242"/>
      <c r="E35" s="242"/>
      <c r="F35" s="287"/>
    </row>
    <row r="36" spans="1:6" ht="15.75">
      <c r="A36" s="159" t="s">
        <v>118</v>
      </c>
      <c r="B36" s="377" t="s">
        <v>903</v>
      </c>
      <c r="C36" s="285">
        <f t="shared" si="0"/>
        <v>0</v>
      </c>
      <c r="D36" s="242"/>
      <c r="E36" s="242"/>
      <c r="F36" s="287"/>
    </row>
    <row r="37" spans="1:6" ht="15.75">
      <c r="A37" s="140" t="s">
        <v>120</v>
      </c>
      <c r="B37" s="377" t="s">
        <v>904</v>
      </c>
      <c r="C37" s="285">
        <f t="shared" si="0"/>
        <v>0</v>
      </c>
      <c r="D37" s="242"/>
      <c r="E37" s="242"/>
      <c r="F37" s="287"/>
    </row>
    <row r="38" spans="1:6" ht="15.75">
      <c r="A38" s="140" t="s">
        <v>139</v>
      </c>
      <c r="B38" s="377" t="s">
        <v>905</v>
      </c>
      <c r="C38" s="285">
        <f t="shared" si="0"/>
        <v>0</v>
      </c>
      <c r="D38" s="242"/>
      <c r="E38" s="242"/>
      <c r="F38" s="287"/>
    </row>
    <row r="39" spans="1:6" ht="15.75">
      <c r="A39" s="140" t="s">
        <v>102</v>
      </c>
      <c r="B39" s="377" t="s">
        <v>906</v>
      </c>
      <c r="C39" s="285">
        <f t="shared" si="0"/>
        <v>0</v>
      </c>
      <c r="D39" s="242"/>
      <c r="E39" s="242"/>
      <c r="F39" s="287"/>
    </row>
    <row r="40" spans="1:6" ht="15.75">
      <c r="A40" s="142" t="s">
        <v>103</v>
      </c>
      <c r="B40" s="377" t="s">
        <v>907</v>
      </c>
      <c r="C40" s="285">
        <f t="shared" si="0"/>
        <v>0</v>
      </c>
      <c r="D40" s="242"/>
      <c r="E40" s="242"/>
      <c r="F40" s="287"/>
    </row>
    <row r="41" spans="1:6" ht="15.75">
      <c r="A41" s="142" t="s">
        <v>993</v>
      </c>
      <c r="B41" s="377" t="s">
        <v>908</v>
      </c>
      <c r="C41" s="285">
        <f t="shared" si="0"/>
        <v>0</v>
      </c>
      <c r="D41" s="242"/>
      <c r="E41" s="242"/>
      <c r="F41" s="287"/>
    </row>
    <row r="42" spans="1:6" ht="31.5">
      <c r="A42" s="142" t="s">
        <v>994</v>
      </c>
      <c r="B42" s="377" t="s">
        <v>909</v>
      </c>
      <c r="C42" s="285">
        <f t="shared" si="0"/>
        <v>0</v>
      </c>
      <c r="D42" s="242"/>
      <c r="E42" s="242"/>
      <c r="F42" s="287"/>
    </row>
    <row r="43" spans="1:6" ht="31.5">
      <c r="A43" s="140" t="s">
        <v>142</v>
      </c>
      <c r="B43" s="377" t="s">
        <v>913</v>
      </c>
      <c r="C43" s="285">
        <f t="shared" si="0"/>
        <v>0</v>
      </c>
      <c r="D43" s="242"/>
      <c r="E43" s="242"/>
      <c r="F43" s="287"/>
    </row>
    <row r="44" spans="1:6" ht="31.5">
      <c r="A44" s="140" t="s">
        <v>995</v>
      </c>
      <c r="B44" s="377" t="s">
        <v>996</v>
      </c>
      <c r="C44" s="285">
        <f t="shared" si="0"/>
        <v>0</v>
      </c>
      <c r="D44" s="242"/>
      <c r="E44" s="242"/>
      <c r="F44" s="287"/>
    </row>
    <row r="45" spans="1:6" s="153" customFormat="1" ht="31.5">
      <c r="A45" s="160" t="s">
        <v>88</v>
      </c>
      <c r="B45" s="377" t="s">
        <v>997</v>
      </c>
      <c r="C45" s="285">
        <f t="shared" si="0"/>
        <v>0</v>
      </c>
      <c r="D45" s="242"/>
      <c r="E45" s="242"/>
      <c r="F45" s="287"/>
    </row>
    <row r="46" spans="1:6" s="153" customFormat="1" ht="15.75">
      <c r="A46" s="139" t="s">
        <v>75</v>
      </c>
      <c r="B46" s="377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78" t="s">
        <v>912</v>
      </c>
      <c r="B49" s="678"/>
      <c r="C49" s="678"/>
      <c r="D49" s="678"/>
      <c r="E49" s="678"/>
      <c r="F49" s="678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1"/>
      <c r="D67" s="671"/>
      <c r="E67" s="671"/>
      <c r="F67" s="671"/>
      <c r="G67" s="147"/>
    </row>
    <row r="68" spans="1:7" ht="26.25" customHeight="1">
      <c r="A68" s="669"/>
      <c r="B68" s="669"/>
      <c r="C68" s="670"/>
      <c r="D68" s="670"/>
      <c r="E68" s="670"/>
      <c r="F68" s="670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E12" sqref="E12:X44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БАЛАНС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30.06.2020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44042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5" t="s">
        <v>257</v>
      </c>
      <c r="E8" s="691" t="s">
        <v>258</v>
      </c>
      <c r="F8" s="692"/>
      <c r="G8" s="692"/>
      <c r="H8" s="692"/>
      <c r="I8" s="692"/>
      <c r="J8" s="692"/>
      <c r="K8" s="692"/>
      <c r="L8" s="692"/>
      <c r="M8" s="693"/>
      <c r="N8" s="685" t="s">
        <v>879</v>
      </c>
      <c r="O8" s="685" t="s">
        <v>777</v>
      </c>
      <c r="P8" s="686" t="s">
        <v>772</v>
      </c>
      <c r="Q8" s="687"/>
      <c r="R8" s="687"/>
      <c r="S8" s="687"/>
      <c r="T8" s="687"/>
      <c r="U8" s="688"/>
      <c r="V8" s="689" t="s">
        <v>774</v>
      </c>
      <c r="W8" s="685" t="s">
        <v>773</v>
      </c>
      <c r="X8" s="685" t="s">
        <v>761</v>
      </c>
      <c r="Y8" s="73"/>
      <c r="Z8" s="73"/>
      <c r="AA8" s="73"/>
    </row>
    <row r="9" spans="4:24" ht="104.25" customHeight="1">
      <c r="D9" s="696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5"/>
      <c r="O9" s="685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0"/>
      <c r="W9" s="685"/>
      <c r="X9" s="685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16"/>
      <c r="E11" s="616" t="s">
        <v>1472</v>
      </c>
      <c r="F11" s="616"/>
      <c r="G11" s="616"/>
      <c r="H11" s="616"/>
      <c r="I11" s="616"/>
      <c r="J11" s="616"/>
      <c r="K11" s="616"/>
      <c r="L11" s="616"/>
      <c r="M11" s="616"/>
      <c r="N11" s="616"/>
      <c r="O11" s="616"/>
      <c r="P11" s="616"/>
      <c r="Q11" s="616"/>
      <c r="R11" s="616"/>
      <c r="S11" s="616"/>
      <c r="T11" s="616"/>
      <c r="U11" s="616"/>
      <c r="V11" s="616"/>
      <c r="W11" s="616"/>
      <c r="X11" s="616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7"/>
      <c r="J12" s="54"/>
      <c r="K12" s="54"/>
      <c r="L12" s="54"/>
      <c r="M12" s="54"/>
      <c r="N12" s="298"/>
      <c r="O12" s="578"/>
      <c r="P12" s="298"/>
      <c r="Q12" s="298"/>
      <c r="R12" s="81"/>
      <c r="S12" s="55"/>
      <c r="T12" s="305"/>
      <c r="U12" s="305"/>
      <c r="V12" s="306"/>
      <c r="W12" s="642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9"/>
      <c r="O13" s="58"/>
      <c r="P13" s="299"/>
      <c r="Q13" s="299"/>
      <c r="R13" s="293"/>
      <c r="S13" s="46"/>
      <c r="T13" s="643"/>
      <c r="U13" s="643"/>
      <c r="V13" s="307"/>
      <c r="W13" s="644"/>
      <c r="X13" s="59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9"/>
      <c r="O14" s="58"/>
      <c r="P14" s="299"/>
      <c r="Q14" s="299"/>
      <c r="R14" s="293"/>
      <c r="S14" s="46"/>
      <c r="T14" s="643"/>
      <c r="U14" s="643"/>
      <c r="V14" s="307"/>
      <c r="W14" s="644"/>
      <c r="X14" s="59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9"/>
      <c r="O15" s="58"/>
      <c r="P15" s="299"/>
      <c r="Q15" s="299"/>
      <c r="R15" s="293"/>
      <c r="S15" s="46"/>
      <c r="T15" s="643"/>
      <c r="U15" s="643"/>
      <c r="V15" s="307"/>
      <c r="W15" s="644"/>
      <c r="X15" s="59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9"/>
      <c r="O16" s="58"/>
      <c r="P16" s="299"/>
      <c r="Q16" s="299"/>
      <c r="R16" s="293"/>
      <c r="S16" s="46"/>
      <c r="T16" s="643"/>
      <c r="U16" s="643"/>
      <c r="V16" s="307"/>
      <c r="W16" s="644"/>
      <c r="X16" s="59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9"/>
      <c r="O17" s="58"/>
      <c r="P17" s="299"/>
      <c r="Q17" s="299"/>
      <c r="R17" s="293"/>
      <c r="S17" s="46"/>
      <c r="T17" s="643"/>
      <c r="U17" s="643"/>
      <c r="V17" s="307"/>
      <c r="W17" s="644"/>
      <c r="X17" s="59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9"/>
      <c r="O18" s="58"/>
      <c r="P18" s="299"/>
      <c r="Q18" s="299"/>
      <c r="R18" s="293"/>
      <c r="S18" s="46"/>
      <c r="T18" s="643"/>
      <c r="U18" s="643"/>
      <c r="V18" s="307"/>
      <c r="W18" s="644"/>
      <c r="X18" s="59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9"/>
      <c r="O19" s="58"/>
      <c r="P19" s="299"/>
      <c r="Q19" s="299"/>
      <c r="R19" s="293"/>
      <c r="S19" s="46"/>
      <c r="T19" s="643"/>
      <c r="U19" s="643"/>
      <c r="V19" s="307"/>
      <c r="W19" s="644"/>
      <c r="X19" s="59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9"/>
      <c r="O20" s="58"/>
      <c r="P20" s="299"/>
      <c r="Q20" s="299"/>
      <c r="R20" s="293"/>
      <c r="S20" s="46"/>
      <c r="T20" s="643"/>
      <c r="U20" s="643"/>
      <c r="V20" s="307"/>
      <c r="W20" s="644"/>
      <c r="X20" s="59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9"/>
      <c r="O21" s="58"/>
      <c r="P21" s="299"/>
      <c r="Q21" s="299"/>
      <c r="R21" s="293"/>
      <c r="S21" s="46"/>
      <c r="T21" s="643"/>
      <c r="U21" s="643"/>
      <c r="V21" s="307"/>
      <c r="W21" s="644"/>
      <c r="X21" s="59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9"/>
      <c r="O22" s="58"/>
      <c r="P22" s="299"/>
      <c r="Q22" s="299"/>
      <c r="R22" s="293"/>
      <c r="S22" s="46"/>
      <c r="T22" s="643"/>
      <c r="U22" s="643"/>
      <c r="V22" s="307"/>
      <c r="W22" s="644"/>
      <c r="X22" s="59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9"/>
      <c r="O23" s="58"/>
      <c r="P23" s="299"/>
      <c r="Q23" s="299"/>
      <c r="R23" s="293"/>
      <c r="S23" s="46"/>
      <c r="T23" s="643"/>
      <c r="U23" s="643"/>
      <c r="V23" s="307"/>
      <c r="W23" s="644"/>
      <c r="X23" s="59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9"/>
      <c r="O24" s="58"/>
      <c r="P24" s="299"/>
      <c r="Q24" s="299"/>
      <c r="R24" s="293"/>
      <c r="S24" s="46"/>
      <c r="T24" s="643"/>
      <c r="U24" s="643"/>
      <c r="V24" s="307"/>
      <c r="W24" s="644"/>
      <c r="X24" s="59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9"/>
      <c r="O25" s="58"/>
      <c r="P25" s="299"/>
      <c r="Q25" s="299"/>
      <c r="R25" s="293"/>
      <c r="S25" s="46"/>
      <c r="T25" s="643"/>
      <c r="U25" s="643"/>
      <c r="V25" s="307"/>
      <c r="W25" s="644"/>
      <c r="X25" s="59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9"/>
      <c r="O26" s="58"/>
      <c r="P26" s="299"/>
      <c r="Q26" s="299"/>
      <c r="R26" s="293"/>
      <c r="S26" s="46"/>
      <c r="T26" s="643"/>
      <c r="U26" s="643"/>
      <c r="V26" s="307"/>
      <c r="W26" s="644"/>
      <c r="X26" s="59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643"/>
      <c r="U27" s="643"/>
      <c r="V27" s="307"/>
      <c r="W27" s="644"/>
      <c r="X27" s="59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643"/>
      <c r="U28" s="643"/>
      <c r="V28" s="307"/>
      <c r="W28" s="644"/>
      <c r="X28" s="59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643"/>
      <c r="U29" s="643"/>
      <c r="V29" s="307"/>
      <c r="W29" s="644"/>
      <c r="X29" s="59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643"/>
      <c r="U30" s="643"/>
      <c r="V30" s="307"/>
      <c r="W30" s="644"/>
      <c r="X30" s="59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643"/>
      <c r="U31" s="643"/>
      <c r="V31" s="307"/>
      <c r="W31" s="644"/>
      <c r="X31" s="59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643"/>
      <c r="U32" s="643"/>
      <c r="V32" s="307"/>
      <c r="W32" s="644"/>
      <c r="X32" s="59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643"/>
      <c r="U33" s="643"/>
      <c r="V33" s="307"/>
      <c r="W33" s="644"/>
      <c r="X33" s="59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643"/>
      <c r="U34" s="643"/>
      <c r="V34" s="307"/>
      <c r="W34" s="644"/>
      <c r="X34" s="59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643"/>
      <c r="U35" s="643"/>
      <c r="V35" s="307"/>
      <c r="W35" s="644"/>
      <c r="X35" s="59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643"/>
      <c r="U36" s="643"/>
      <c r="V36" s="307"/>
      <c r="W36" s="644"/>
      <c r="X36" s="59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643"/>
      <c r="U37" s="643"/>
      <c r="V37" s="307"/>
      <c r="W37" s="644"/>
      <c r="X37" s="59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643"/>
      <c r="U38" s="643"/>
      <c r="V38" s="307"/>
      <c r="W38" s="644"/>
      <c r="X38" s="59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643"/>
      <c r="U39" s="643"/>
      <c r="V39" s="307"/>
      <c r="W39" s="644"/>
      <c r="X39" s="59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643"/>
      <c r="U40" s="643"/>
      <c r="V40" s="307"/>
      <c r="W40" s="644"/>
      <c r="X40" s="59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643"/>
      <c r="U41" s="643"/>
      <c r="V41" s="307"/>
      <c r="W41" s="644"/>
      <c r="X41" s="59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643"/>
      <c r="U42" s="643"/>
      <c r="V42" s="307"/>
      <c r="W42" s="644"/>
      <c r="X42" s="59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643"/>
      <c r="U43" s="643"/>
      <c r="V43" s="307"/>
      <c r="W43" s="644"/>
      <c r="X43" s="59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643"/>
      <c r="U44" s="643"/>
      <c r="V44" s="307"/>
      <c r="W44" s="644"/>
      <c r="X44" s="59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60"/>
    </row>
    <row r="212" spans="4:26" ht="15.75">
      <c r="D212" s="617"/>
      <c r="E212" s="617" t="s">
        <v>1473</v>
      </c>
      <c r="F212" s="617"/>
      <c r="G212" s="629"/>
      <c r="H212" s="629"/>
      <c r="I212" s="629"/>
      <c r="J212" s="629"/>
      <c r="K212" s="629"/>
      <c r="L212" s="629"/>
      <c r="M212" s="629"/>
      <c r="N212" s="630"/>
      <c r="O212" s="631"/>
      <c r="P212" s="630"/>
      <c r="Q212" s="630"/>
      <c r="R212" s="632"/>
      <c r="S212" s="633"/>
      <c r="T212" s="623" t="s">
        <v>1475</v>
      </c>
      <c r="U212" s="636">
        <f>SUM(U12:U211)</f>
        <v>0</v>
      </c>
      <c r="V212" s="628">
        <f>SUM(V12:V211)</f>
        <v>0</v>
      </c>
      <c r="W212" s="637"/>
      <c r="X212" s="634"/>
      <c r="Z212" s="635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60"/>
    </row>
    <row r="263" spans="4:24" ht="15.75">
      <c r="D263" s="618"/>
      <c r="E263" s="618"/>
      <c r="F263" s="618"/>
      <c r="G263" s="619"/>
      <c r="H263" s="619"/>
      <c r="I263" s="619"/>
      <c r="J263" s="619"/>
      <c r="K263" s="619"/>
      <c r="L263" s="619"/>
      <c r="M263" s="619"/>
      <c r="N263" s="620"/>
      <c r="O263" s="621"/>
      <c r="P263" s="620"/>
      <c r="Q263" s="620"/>
      <c r="R263" s="622"/>
      <c r="S263" s="623"/>
      <c r="T263" s="624" t="s">
        <v>1476</v>
      </c>
      <c r="U263" s="638">
        <f>SUM(U213:U262)</f>
        <v>0</v>
      </c>
      <c r="V263" s="627">
        <f>SUM(V213:V262)</f>
        <v>0</v>
      </c>
      <c r="W263" s="625"/>
      <c r="X263" s="626"/>
    </row>
    <row r="264" spans="20:22" ht="15.75">
      <c r="T264" s="155" t="s">
        <v>1474</v>
      </c>
      <c r="U264" s="639">
        <f>U212+U263</f>
        <v>0</v>
      </c>
      <c r="V264" s="640">
        <f>V212+V263</f>
        <v>0</v>
      </c>
    </row>
    <row r="266" spans="4:14" ht="15.75" customHeight="1">
      <c r="D266" s="678" t="s">
        <v>1464</v>
      </c>
      <c r="E266" s="678"/>
      <c r="F266" s="678"/>
      <c r="G266" s="678"/>
      <c r="H266" s="678"/>
      <c r="I266" s="678"/>
      <c r="J266" s="678"/>
      <c r="K266" s="678"/>
      <c r="L266" s="678"/>
      <c r="M266" s="678"/>
      <c r="N266" s="678"/>
    </row>
    <row r="267" spans="5:21" ht="33" customHeight="1">
      <c r="E267" s="694" t="s">
        <v>1478</v>
      </c>
      <c r="F267" s="694"/>
      <c r="G267" s="694"/>
      <c r="H267" s="694"/>
      <c r="I267" s="694"/>
      <c r="J267" s="694"/>
      <c r="K267" s="694"/>
      <c r="L267" s="694"/>
      <c r="M267" s="694"/>
      <c r="N267" s="694"/>
      <c r="O267" s="591"/>
      <c r="P267" s="591"/>
      <c r="Q267" s="591"/>
      <c r="R267" s="591"/>
      <c r="S267" s="591"/>
      <c r="T267" s="591"/>
      <c r="U267" s="591"/>
    </row>
    <row r="268" spans="5:14" ht="33" customHeight="1">
      <c r="E268" s="694" t="s">
        <v>1469</v>
      </c>
      <c r="F268" s="694"/>
      <c r="G268" s="694"/>
      <c r="H268" s="694"/>
      <c r="I268" s="694"/>
      <c r="J268" s="694"/>
      <c r="K268" s="694"/>
      <c r="L268" s="694"/>
      <c r="M268" s="694"/>
      <c r="N268" s="694"/>
    </row>
    <row r="269" spans="5:21" ht="15.75">
      <c r="E269" s="694" t="s">
        <v>1470</v>
      </c>
      <c r="F269" s="694"/>
      <c r="G269" s="694"/>
      <c r="H269" s="694"/>
      <c r="I269" s="694"/>
      <c r="J269" s="694"/>
      <c r="K269" s="694"/>
      <c r="L269" s="694"/>
      <c r="M269" s="694"/>
      <c r="N269" s="694"/>
      <c r="O269" s="694"/>
      <c r="P269" s="694"/>
      <c r="Q269" s="694"/>
      <c r="R269" s="694"/>
      <c r="S269" s="694"/>
      <c r="T269" s="694"/>
      <c r="U269" s="694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Daniela Aleksandrova</cp:lastModifiedBy>
  <cp:lastPrinted>2020-06-25T11:32:39Z</cp:lastPrinted>
  <dcterms:created xsi:type="dcterms:W3CDTF">2004-03-04T10:58:58Z</dcterms:created>
  <dcterms:modified xsi:type="dcterms:W3CDTF">2020-07-30T07:21:54Z</dcterms:modified>
  <cp:category/>
  <cp:version/>
  <cp:contentType/>
  <cp:contentStatus/>
</cp:coreProperties>
</file>