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63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<sst xmlns="http://schemas.openxmlformats.org/spreadsheetml/2006/main" count="3147" uniqueCount="1495">
  <si>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</si>
  <si>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</si>
  <si>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</si>
  <si>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</si>
  <si>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</si>
  <si>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</si>
  <si>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</si>
  <si>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</si>
  <si>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</si>
  <si>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</si>
  <si>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</si>
  <si>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</si>
  <si>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</si>
  <si>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</si>
  <si>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</si>
  <si>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</si>
  <si>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</si>
  <si>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</si>
  <si>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</si>
  <si>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</si>
  <si>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</si>
  <si>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</si>
  <si>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</si>
  <si>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</si>
  <si>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</si>
  <si>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</si>
  <si>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</si>
  <si>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</si>
  <si>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</si>
  <si>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</si>
  <si>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</si>
  <si>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</si>
  <si>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</si>
  <si>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</si>
  <si>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</si>
  <si>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</si>
  <si>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</si>
  <si>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</si>
  <si>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</si>
  <si>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</si>
  <si>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</si>
  <si>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</si>
  <si>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</si>
  <si>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</si>
  <si>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</si>
  <si>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</si>
  <si>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</si>
  <si>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</si>
  <si>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</si>
  <si>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</si>
  <si>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</si>
  <si>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</si>
  <si>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</si>
  <si>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</si>
  <si>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</si>
  <si>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</si>
  <si>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</si>
  <si>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</si>
  <si>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</si>
  <si>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</si>
  <si>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</si>
  <si>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</si>
  <si>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</si>
  <si>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</si>
  <si>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</si>
  <si>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</si>
  <si>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</si>
  <si>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</si>
  <si>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</si>
  <si>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</si>
  <si>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</si>
  <si>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</si>
  <si>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</si>
  <si>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</si>
  <si>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</si>
  <si>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</si>
  <si>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</si>
  <si>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</si>
  <si>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</si>
  <si>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</si>
  <si>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</si>
  <si>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</si>
  <si>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</si>
  <si>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</si>
  <si>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</si>
  <si>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</si>
  <si>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</si>
  <si>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</si>
  <si>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</si>
  <si>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</si>
  <si>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</si>
  <si>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</si>
  <si>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</si>
  <si>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</si>
  <si>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</si>
  <si>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</si>
  <si>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</si>
  <si>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</si>
  <si>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</si>
  <si>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</si>
  <si>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</si>
  <si>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</si>
  <si>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</si>
  <si>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</si>
  <si>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</si>
  <si>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</si>
  <si>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</si>
  <si>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</si>
  <si>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</si>
  <si>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</si>
  <si>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</si>
  <si>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</si>
  <si>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</si>
  <si>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</si>
  <si>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</si>
  <si>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</si>
  <si>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</si>
  <si>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</si>
  <si>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</si>
  <si>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</si>
  <si>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</si>
  <si>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</si>
  <si>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</si>
  <si>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</si>
  <si>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</si>
  <si>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</si>
  <si>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</si>
  <si>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</si>
  <si>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</si>
  <si>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</si>
  <si>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</si>
  <si>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</si>
  <si>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</si>
  <si>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</si>
  <si>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</si>
  <si>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</si>
  <si>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</si>
  <si>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</si>
  <si>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</si>
  <si>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</si>
  <si>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</si>
  <si>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</si>
  <si>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</si>
  <si>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</si>
  <si>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</si>
  <si>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</si>
  <si>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</si>
  <si>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</si>
  <si>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</si>
  <si>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</si>
  <si>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</si>
  <si>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</si>
  <si>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</si>
  <si>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</si>
  <si>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</si>
  <si>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</si>
  <si>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</si>
  <si>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</si>
  <si>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</si>
  <si>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</si>
  <si>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</si>
  <si>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</si>
  <si>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</si>
  <si>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</si>
  <si>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</si>
  <si>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</si>
  <si>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</si>
  <si>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</si>
  <si>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</si>
  <si>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</si>
  <si>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</si>
  <si>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</si>
  <si>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</si>
  <si>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</si>
  <si>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</si>
  <si>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</si>
  <si>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</si>
  <si>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</si>
  <si>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</si>
  <si>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</si>
  <si>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</si>
  <si>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</si>
  <si>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</si>
  <si>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</si>
  <si>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</si>
  <si>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</si>
  <si>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</si>
  <si>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</si>
  <si>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</si>
  <si>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</si>
  <si>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</si>
  <si>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</si>
  <si>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</si>
  <si>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</si>
  <si>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</si>
  <si>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</si>
  <si>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</si>
  <si>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</si>
  <si>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</si>
  <si>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</si>
  <si>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</si>
  <si>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</si>
  <si>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</si>
  <si>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</si>
  <si>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</si>
  <si>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</si>
  <si>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</si>
  <si>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</si>
  <si>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</si>
  <si>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</si>
  <si>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</si>
  <si>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</si>
  <si>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</si>
  <si>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</si>
  <si>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</si>
  <si>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</si>
  <si>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</si>
  <si>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</si>
  <si>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</si>
  <si>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</si>
  <si>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</si>
  <si>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</si>
  <si>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</si>
  <si>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</si>
  <si>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</si>
  <si>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</si>
  <si>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</si>
  <si>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</si>
  <si>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</si>
  <si>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</si>
  <si>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</si>
  <si>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</si>
  <si>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</si>
  <si>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</si>
  <si>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</si>
  <si>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</si>
  <si>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</si>
  <si>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</si>
  <si>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</si>
  <si>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</si>
  <si>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</si>
  <si>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</si>
  <si>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</si>
  <si>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</si>
  <si>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</si>
  <si>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</si>
  <si>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</si>
  <si>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</si>
  <si>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</si>
  <si>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</si>
  <si>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</si>
  <si>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</si>
  <si>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</si>
  <si>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</si>
  <si>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</si>
  <si>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</si>
  <si>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</si>
  <si>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</si>
  <si>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</si>
  <si>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</si>
  <si>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</si>
  <si>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</si>
  <si>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</si>
  <si>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</si>
  <si>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</si>
  <si>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</si>
  <si>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</si>
  <si>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</si>
  <si>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</si>
  <si>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</si>
  <si>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</si>
  <si>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</si>
  <si>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</si>
  <si>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</si>
  <si>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</si>
  <si>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</si>
  <si>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</si>
  <si>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</si>
  <si>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</si>
  <si>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</si>
  <si>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</si>
  <si>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</si>
  <si>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</si>
  <si>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</si>
  <si>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</si>
  <si>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</si>
  <si>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</si>
  <si>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</si>
  <si>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</si>
  <si>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</si>
  <si>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</si>
  <si>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</si>
  <si>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</si>
  <si>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</si>
  <si>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</si>
  <si>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</si>
  <si>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</si>
  <si>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</si>
  <si>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</si>
  <si>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</si>
  <si>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</si>
  <si>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</si>
  <si>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</si>
  <si>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</si>
  <si>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</si>
  <si>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</si>
  <si>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</si>
  <si>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</si>
  <si>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</si>
  <si>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</si>
  <si>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</si>
  <si>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</si>
  <si>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</si>
  <si>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</si>
  <si>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</si>
  <si>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</si>
  <si>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</si>
  <si>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</si>
  <si>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</si>
  <si>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</si>
  <si>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</si>
  <si>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</si>
  <si>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</si>
  <si>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</si>
  <si>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</si>
  <si>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</si>
  <si>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</si>
  <si>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</si>
  <si>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</si>
  <si>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</si>
  <si>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</si>
  <si>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</si>
  <si>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</si>
  <si>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</si>
  <si>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</si>
  <si>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</si>
  <si>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</si>
  <si>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</si>
  <si>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</si>
  <si>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</si>
  <si>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</si>
  <si>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</si>
  <si>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</si>
  <si>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</si>
  <si>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</si>
  <si>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</si>
  <si>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</si>
  <si>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</si>
  <si>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</si>
  <si>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</si>
  <si>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</si>
  <si>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</si>
  <si>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</si>
  <si>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</si>
  <si>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</si>
  <si>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</si>
  <si>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</si>
  <si>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</si>
  <si>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</si>
  <si>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</si>
  <si>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</si>
  <si>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</si>
  <si>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</si>
  <si>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</si>
  <si>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</si>
  <si>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</si>
  <si>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</si>
  <si>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</si>
  <si>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</si>
  <si>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</si>
  <si>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</si>
  <si>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</si>
  <si>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</si>
  <si>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</si>
  <si>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</si>
  <si>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</si>
  <si>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</si>
  <si>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</si>
  <si>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</si>
  <si>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</si>
  <si>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</si>
  <si>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</si>
  <si>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</si>
  <si>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</si>
  <si>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</si>
  <si>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</si>
  <si>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</si>
  <si>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</si>
  <si>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</si>
  <si>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</si>
  <si>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</si>
  <si>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</si>
  <si>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</si>
  <si>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</si>
  <si>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</si>
  <si>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</si>
  <si>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</si>
  <si>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</si>
  <si>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</si>
  <si>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</si>
  <si>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</si>
  <si>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</si>
  <si>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</si>
  <si>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</si>
  <si>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</si>
  <si>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</si>
  <si>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</si>
  <si>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</si>
  <si>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</si>
  <si>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</si>
  <si>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</si>
  <si>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</si>
  <si>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</si>
  <si>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</si>
  <si>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</si>
  <si>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</si>
  <si>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</si>
  <si>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</si>
  <si>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</si>
  <si>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</si>
  <si>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</si>
  <si>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</si>
  <si>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</si>
  <si>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</si>
  <si>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</si>
  <si>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</si>
  <si>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</si>
  <si>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</si>
  <si>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</si>
  <si>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</si>
  <si>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</si>
  <si>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</si>
  <si>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</si>
  <si>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</si>
  <si>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</si>
  <si>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</si>
  <si>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</si>
  <si>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</si>
  <si>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</si>
  <si>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</si>
  <si>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</si>
  <si>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</si>
  <si>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</si>
  <si>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</si>
  <si>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</si>
  <si>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</si>
  <si>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</si>
  <si>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</si>
  <si>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</si>
  <si>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</si>
  <si>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</si>
  <si>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</si>
  <si>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</si>
  <si>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</si>
  <si>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</si>
  <si>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</si>
  <si>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</si>
  <si>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</si>
  <si>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</si>
  <si>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</si>
  <si>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</si>
  <si>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</si>
  <si>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</si>
  <si>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</si>
  <si>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</si>
  <si>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</si>
  <si>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</si>
  <si>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</si>
  <si>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</si>
  <si>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</si>
  <si>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</si>
  <si>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</si>
  <si>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</si>
  <si>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</si>
  <si>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</si>
  <si>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</si>
  <si>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</si>
  <si>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</si>
  <si>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</si>
  <si>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</si>
  <si>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</si>
  <si>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</si>
  <si>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</si>
  <si>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</si>
  <si>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</si>
  <si>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</si>
  <si>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</si>
  <si>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</si>
  <si>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</si>
  <si>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</si>
  <si>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</si>
  <si>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</si>
  <si>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</si>
  <si>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</si>
  <si>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</si>
  <si>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</si>
  <si>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</si>
  <si>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</si>
  <si>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</si>
  <si>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</si>
  <si>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</si>
  <si>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</si>
  <si>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</si>
  <si>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</si>
  <si>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</si>
  <si>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</si>
  <si>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</si>
  <si>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</si>
  <si>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</si>
  <si>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</si>
  <si>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</si>
  <si>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</si>
  <si>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</si>
  <si>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</si>
  <si>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</si>
  <si>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</si>
  <si>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</si>
  <si>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</si>
  <si>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</si>
  <si>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</si>
  <si>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</si>
  <si>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</si>
  <si>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</si>
  <si>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</si>
  <si>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</si>
  <si>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</si>
  <si>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</si>
  <si>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</si>
  <si>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</si>
  <si>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</si>
  <si>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</si>
  <si>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</si>
  <si>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</si>
  <si>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</si>
  <si>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</si>
  <si>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</si>
  <si>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</si>
  <si>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</si>
  <si>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</si>
  <si>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</si>
  <si>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</si>
  <si>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</si>
  <si>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</si>
  <si>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</si>
  <si>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</si>
  <si>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</si>
  <si>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</si>
  <si>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</si>
  <si>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</si>
  <si>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</si>
  <si>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</si>
  <si>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</si>
  <si>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</si>
  <si>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</si>
  <si>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</si>
  <si>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</si>
  <si>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</si>
  <si>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</si>
  <si>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</si>
  <si>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</si>
  <si>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</si>
  <si>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</si>
  <si>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</si>
  <si>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</si>
  <si>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</si>
  <si>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</si>
  <si>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</si>
  <si>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</si>
  <si>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</si>
  <si>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</si>
  <si>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</si>
  <si>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</si>
  <si>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</si>
  <si>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</si>
  <si>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</si>
  <si>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</si>
  <si>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</si>
  <si>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</si>
  <si>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</si>
  <si>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</si>
  <si>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</si>
  <si>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</si>
  <si>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</si>
  <si>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</si>
  <si>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</si>
  <si>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</si>
  <si>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</si>
  <si>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</si>
  <si>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</si>
  <si>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</si>
  <si>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</si>
  <si>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</si>
  <si>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</si>
  <si>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</si>
  <si>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</si>
  <si>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</si>
  <si>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</si>
  <si>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</si>
  <si>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</si>
  <si>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</si>
  <si>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</si>
  <si>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</si>
  <si>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</si>
  <si>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</si>
  <si>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</si>
  <si>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</si>
  <si>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</si>
  <si>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</si>
  <si>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</si>
  <si>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</si>
  <si>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</si>
  <si>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</si>
  <si>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</si>
  <si>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</si>
  <si>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</si>
  <si>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</si>
  <si>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</si>
  <si>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</si>
  <si>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</si>
  <si>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</si>
  <si>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</si>
  <si>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</si>
  <si>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</si>
  <si>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</si>
  <si>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</si>
  <si>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</si>
  <si>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</si>
  <si>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</si>
  <si>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</si>
  <si>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</si>
  <si>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</si>
  <si>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</si>
  <si>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</si>
  <si>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</si>
  <si>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</si>
  <si>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</si>
  <si>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</si>
  <si>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</si>
  <si>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</si>
  <si>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</si>
  <si>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</si>
  <si>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</si>
  <si>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</si>
  <si>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</si>
  <si>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</si>
  <si>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</si>
  <si>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</si>
  <si>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</si>
  <si>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</si>
  <si>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</si>
  <si>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</si>
  <si>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</si>
  <si>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</si>
  <si>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</si>
  <si>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</si>
  <si>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</si>
  <si>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</si>
  <si>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</si>
  <si>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</si>
  <si>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</si>
  <si>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</si>
  <si>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</si>
  <si>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</si>
  <si>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</si>
  <si>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</si>
  <si>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</si>
  <si>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</si>
  <si>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</si>
  <si>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</si>
  <si>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</si>
  <si>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</si>
  <si>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</si>
  <si>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</si>
  <si>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</si>
  <si>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</si>
  <si>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</si>
  <si>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</si>
  <si>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</si>
  <si>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</si>
  <si>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</si>
  <si>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</si>
  <si>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</si>
  <si>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</si>
  <si>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</si>
  <si>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</si>
  <si>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</si>
  <si>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</si>
  <si>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</si>
  <si>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</si>
  <si>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</si>
  <si>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</si>
  <si>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</si>
  <si>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</si>
  <si>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</si>
  <si>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</si>
  <si>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</si>
  <si>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</si>
  <si>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</si>
  <si>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</si>
  <si>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</si>
  <si>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</si>
  <si>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</si>
  <si>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</si>
  <si>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</si>
  <si>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</si>
  <si>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</si>
  <si>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</si>
  <si>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</si>
  <si>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</si>
  <si>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</si>
  <si>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</si>
  <si>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</si>
  <si>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</si>
  <si>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</si>
  <si>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</si>
  <si>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</si>
  <si>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</si>
  <si>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</si>
  <si>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</si>
  <si>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</si>
  <si>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</si>
  <si>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</si>
  <si>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</si>
  <si>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</si>
  <si>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</si>
  <si>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</si>
  <si>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</si>
  <si>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</si>
  <si>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</si>
  <si>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</si>
  <si>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</si>
  <si>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</si>
  <si>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</si>
  <si>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</si>
  <si>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</si>
  <si>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</si>
  <si>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</si>
  <si>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</si>
  <si>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</si>
  <si>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</si>
  <si>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</si>
  <si>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</si>
  <si>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</si>
  <si>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</si>
  <si>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</si>
  <si>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</si>
  <si>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</si>
  <si>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</si>
  <si>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</si>
  <si>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</si>
  <si>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</si>
  <si>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</si>
  <si>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</si>
  <si>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</si>
  <si>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</si>
  <si>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</si>
  <si>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</si>
  <si>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</si>
  <si>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</si>
  <si>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</si>
  <si>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</si>
  <si>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</si>
  <si>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</si>
  <si>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</si>
  <si>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</si>
  <si>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</si>
  <si>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</si>
  <si>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</si>
  <si>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</si>
  <si>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</si>
  <si>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</si>
  <si>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</si>
  <si>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</si>
  <si>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</si>
  <si>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</si>
  <si>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</si>
  <si>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</si>
  <si>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</si>
  <si>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</si>
  <si>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</si>
  <si>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</si>
  <si>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</si>
  <si>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</si>
  <si>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</si>
  <si>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</si>
  <si>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</si>
  <si>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</si>
  <si>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</si>
  <si>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</si>
  <si>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</si>
  <si>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</si>
  <si>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</si>
  <si>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</si>
  <si>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</si>
  <si>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</si>
  <si>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</si>
  <si>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</si>
  <si>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</si>
  <si>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</si>
  <si>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</si>
  <si>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</si>
  <si>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</si>
  <si>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</si>
  <si>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</si>
  <si>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</si>
  <si>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</si>
  <si>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</si>
  <si>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</si>
  <si>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</si>
  <si>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</si>
  <si>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</si>
  <si>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</si>
  <si>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</si>
  <si>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</si>
  <si>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</si>
  <si>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</si>
  <si>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</si>
  <si>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</si>
  <si>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</si>
  <si>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</si>
  <si>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</si>
  <si>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</si>
  <si>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</si>
  <si>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</si>
  <si>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</si>
  <si>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</si>
  <si>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</si>
  <si>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</si>
  <si>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</si>
  <si>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</si>
  <si>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</si>
  <si>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</si>
  <si>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</si>
  <si>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</si>
  <si>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</si>
  <si>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</si>
  <si>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</si>
  <si>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</si>
  <si>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</si>
  <si>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</si>
  <si>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</si>
  <si>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</si>
  <si>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</si>
  <si>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</si>
  <si>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</si>
  <si>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</si>
  <si>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</si>
  <si>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</si>
  <si>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</si>
  <si>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</si>
  <si>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</si>
  <si>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</si>
  <si>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</si>
  <si>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</si>
  <si>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</si>
  <si>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</si>
  <si>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</si>
  <si>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</si>
  <si>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</si>
  <si>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</si>
  <si>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</si>
  <si>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</si>
  <si>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</si>
  <si>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</si>
  <si>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</si>
  <si>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</si>
  <si>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</si>
  <si>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</si>
  <si>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</si>
  <si>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</si>
  <si>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</si>
  <si>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</si>
  <si>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</si>
  <si>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</si>
  <si>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</si>
  <si>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</si>
  <si>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</si>
  <si>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</si>
  <si>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</si>
  <si>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</si>
  <si>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</si>
  <si>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</si>
  <si>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</si>
  <si>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</si>
  <si>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</si>
  <si>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</si>
  <si>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</si>
  <si>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</si>
  <si>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</si>
  <si>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</si>
  <si>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</si>
  <si>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</si>
  <si>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</si>
  <si>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</si>
  <si>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</si>
  <si>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</si>
  <si>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</si>
  <si>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</si>
  <si>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</si>
  <si>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</si>
  <si>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</si>
  <si>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</si>
  <si>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</si>
  <si>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</si>
  <si>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</si>
  <si>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</si>
  <si>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</si>
  <si>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</si>
  <si>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</si>
  <si>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</si>
  <si>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</si>
  <si>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</si>
  <si>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</si>
  <si>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</si>
  <si>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</si>
  <si>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</si>
  <si>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</si>
  <si>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</si>
  <si>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</si>
  <si>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</si>
  <si>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</si>
  <si>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</si>
  <si>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</si>
  <si>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</si>
  <si>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</si>
  <si>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</si>
  <si>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</si>
  <si>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</si>
  <si>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</si>
  <si>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</si>
  <si>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</si>
  <si>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</si>
  <si>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</si>
  <si>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</si>
  <si>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</si>
  <si>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</si>
  <si>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</si>
  <si>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</si>
  <si>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</si>
  <si>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</si>
  <si>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</si>
  <si>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</si>
  <si>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</si>
  <si>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</si>
  <si>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</si>
  <si>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</si>
  <si>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</si>
  <si>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</si>
  <si>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</si>
  <si>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</si>
  <si>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</si>
  <si>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</si>
  <si>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</si>
  <si>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</si>
  <si>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</si>
  <si>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</si>
  <si>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</si>
  <si>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</si>
  <si>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</si>
  <si>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</si>
  <si>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</si>
  <si>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</si>
  <si>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</si>
  <si>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</si>
  <si>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</si>
  <si>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</si>
  <si>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</si>
  <si>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</si>
  <si>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</si>
  <si>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</si>
  <si>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</si>
  <si>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</si>
  <si>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</si>
  <si>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</si>
  <si>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</si>
  <si>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</si>
  <si>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</si>
  <si>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</si>
  <si>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</si>
  <si>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</si>
  <si>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</si>
  <si>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</si>
  <si>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</si>
  <si>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</si>
  <si>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</si>
  <si>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</si>
  <si>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</si>
  <si>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</si>
  <si>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</si>
  <si>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</si>
  <si>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</si>
  <si>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</si>
  <si>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</si>
  <si>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</si>
  <si>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</si>
  <si>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</si>
  <si>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</si>
  <si>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</si>
  <si>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</si>
  <si>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</si>
  <si>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</si>
  <si>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</si>
  <si>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</si>
  <si>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</si>
  <si>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</si>
  <si>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</si>
  <si>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</si>
  <si>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</si>
  <si>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</si>
  <si>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</si>
  <si>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</si>
  <si>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</si>
  <si>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</si>
  <si>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</si>
  <si>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</si>
  <si>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</si>
  <si>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</si>
  <si>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</si>
  <si>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</si>
  <si>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</si>
  <si>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</si>
  <si>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</si>
  <si>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</si>
  <si>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</si>
  <si>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</si>
  <si>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</si>
  <si>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</si>
  <si>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</si>
  <si>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</si>
  <si>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</si>
  <si>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</si>
  <si>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</si>
  <si>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</si>
  <si>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</si>
  <si>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</si>
  <si>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</si>
  <si>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</si>
  <si>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</si>
  <si>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</si>
  <si>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</si>
  <si>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</si>
  <si>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</si>
  <si>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</si>
  <si>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</si>
  <si>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</si>
  <si>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</si>
  <si>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</si>
  <si>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</si>
  <si>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</si>
  <si>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</si>
  <si>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</si>
  <si>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</si>
  <si>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</si>
  <si>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</si>
  <si>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</si>
  <si>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</si>
  <si>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</si>
  <si>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</si>
  <si>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</si>
  <si>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</si>
  <si>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</si>
  <si>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</si>
  <si>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</si>
  <si>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</si>
  <si>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</si>
  <si>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</si>
  <si>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</si>
  <si>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</si>
  <si>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</si>
  <si>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</si>
  <si>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</si>
  <si>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</si>
  <si>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</si>
  <si>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</si>
  <si>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</si>
  <si>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</si>
  <si>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</si>
  <si>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</si>
  <si>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</si>
  <si>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</si>
  <si>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</si>
  <si>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</si>
  <si>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</si>
  <si>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</si>
  <si>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</si>
  <si>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</si>
  <si>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</si>
  <si>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</si>
  <si>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</si>
  <si>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</si>
  <si>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</si>
  <si>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</si>
  <si>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</si>
  <si>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</si>
  <si>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</si>
  <si>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</si>
  <si>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</si>
  <si>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</si>
  <si>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</si>
  <si>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</si>
  <si>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</si>
  <si>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</si>
  <si>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</si>
  <si>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</si>
  <si>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</si>
  <si>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</si>
  <si>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</si>
  <si>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</si>
  <si>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</si>
  <si>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</si>
  <si>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</si>
  <si>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</si>
  <si>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</si>
  <si>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</si>
  <si>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</si>
  <si>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</si>
  <si>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</si>
  <si>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</si>
  <si>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</si>
  <si>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</si>
  <si>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</si>
  <si>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</si>
  <si>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</si>
  <si>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</si>
  <si>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</si>
  <si>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</si>
  <si>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</si>
  <si>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</si>
  <si>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</si>
  <si>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</si>
  <si>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</si>
  <si>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</si>
  <si>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</si>
  <si>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</si>
  <si>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</si>
  <si>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</si>
  <si>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</si>
  <si>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</si>
  <si>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</si>
  <si>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</si>
  <si>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</si>
  <si>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</si>
  <si>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</si>
  <si>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</si>
  <si>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</si>
  <si>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</si>
  <si>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</si>
  <si>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</si>
  <si>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</si>
  <si>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</si>
  <si>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</si>
  <si>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</si>
  <si>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</si>
  <si>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</si>
  <si>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</si>
  <si>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</si>
  <si>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</si>
  <si>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</si>
  <si>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</si>
  <si>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</si>
  <si>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</si>
  <si>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</si>
  <si>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</si>
  <si>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</si>
  <si>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</si>
  <si>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</si>
  <si>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</si>
  <si>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</si>
  <si>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</si>
  <si>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</si>
  <si>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</si>
  <si>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</si>
  <si>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</si>
  <si>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</si>
  <si>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</si>
  <si>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</si>
  <si>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</si>
  <si>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</si>
  <si>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</si>
  <si>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</si>
  <si>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</si>
  <si>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</si>
  <si>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</si>
  <si>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</si>
  <si>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</si>
  <si>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</si>
  <si>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</si>
  <si>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</si>
  <si>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</si>
  <si>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</si>
  <si>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</si>
  <si>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</si>
  <si>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</si>
  <si>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</si>
  <si>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</si>
  <si>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</si>
  <si>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</si>
  <si>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</si>
  <si>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</si>
  <si>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</si>
  <si>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</si>
  <si>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</si>
  <si>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</si>
  <si>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</si>
  <si>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</si>
  <si>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</si>
  <si>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</si>
  <si>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</si>
  <si>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</si>
  <si>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</si>
  <si>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</si>
  <si>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</si>
  <si>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</si>
  <si>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</si>
  <si>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</si>
  <si>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</si>
  <si>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</si>
  <si>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</si>
  <si>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</si>
  <si>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</si>
  <si>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</si>
  <si>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</si>
  <si>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</si>
  <si>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</si>
  <si>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</si>
  <si>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</si>
  <si>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</si>
  <si>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</si>
  <si>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</si>
  <si>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</si>
  <si>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</si>
  <si>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</si>
  <si>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</si>
  <si>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</si>
  <si>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</si>
  <si>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</si>
  <si>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</si>
  <si>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</si>
  <si>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</si>
  <si>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</si>
  <si>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</si>
  <si>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</si>
  <si>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</si>
  <si>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</si>
  <si>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</si>
  <si>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</si>
  <si>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</si>
  <si>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</si>
  <si>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</si>
  <si>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</si>
  <si>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</si>
  <si>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</si>
  <si>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</si>
  <si>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</si>
  <si>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</si>
  <si>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</si>
  <si>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</si>
  <si>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</si>
  <si>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</si>
  <si>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</si>
  <si>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</si>
  <si>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</si>
  <si>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</si>
  <si>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</si>
  <si>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</si>
  <si>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</si>
  <si>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</si>
  <si>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</si>
  <si>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</si>
  <si>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</si>
  <si>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</si>
  <si>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</si>
  <si>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</si>
  <si>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</si>
  <si>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</si>
  <si>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</si>
  <si>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</si>
  <si>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</si>
  <si>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</si>
  <si>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</si>
  <si>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</si>
  <si>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</si>
  <si>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</si>
  <si>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</si>
  <si>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</si>
  <si>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</si>
  <si>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</si>
  <si>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</si>
  <si>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</si>
  <si>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</si>
  <si>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</si>
  <si>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</si>
  <si>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</si>
  <si>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</si>
  <si>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</si>
  <si>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</si>
  <si>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</si>
  <si>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</si>
  <si>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</si>
  <si>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</si>
  <si>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</si>
  <si>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</si>
  <si>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</si>
  <si>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</si>
  <si>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</si>
  <si>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</si>
  <si>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</si>
  <si>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</si>
  <si>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</si>
  <si>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</si>
  <si>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</si>
  <si>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</si>
  <si>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</si>
  <si>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</si>
  <si>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</si>
  <si>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</si>
  <si>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</si>
  <si>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</si>
  <si>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</si>
  <si>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</si>
  <si>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</si>
  <si>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</si>
  <si>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</si>
  <si>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</si>
  <si>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</si>
  <si>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</si>
  <si>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</si>
  <si>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</si>
  <si>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</si>
  <si>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</si>
  <si>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</si>
  <si>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</si>
  <si>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</si>
  <si>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</si>
  <si>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</si>
  <si>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</si>
  <si>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</si>
  <si>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</si>
  <si>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</si>
  <si>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</si>
  <si>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</si>
  <si>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</si>
  <si>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</si>
  <si>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</si>
  <si>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</si>
  <si>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</si>
  <si>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</si>
  <si>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</si>
  <si>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</si>
  <si>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</si>
  <si>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</si>
  <si>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</si>
  <si>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</si>
  <si>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</si>
  <si>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</si>
  <si>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</si>
  <si>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</si>
  <si>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</si>
  <si>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</si>
  <si>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</si>
  <si>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</si>
  <si>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</si>
  <si>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</si>
  <si>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</si>
  <si>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</si>
  <si>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</si>
  <si>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</si>
  <si>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</si>
  <si>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</si>
  <si>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</si>
  <si>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</si>
  <si>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</si>
  <si>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</si>
  <si>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</si>
  <si>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</si>
  <si>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</si>
  <si>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</si>
  <si>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</si>
  <si>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</si>
  <si>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</si>
  <si>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</si>
  <si>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</si>
  <si>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</si>
  <si>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</si>
  <si>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</si>
  <si>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</si>
  <si>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</si>
  <si>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</si>
  <si>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</si>
  <si>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</si>
  <si>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</si>
  <si>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</si>
  <si>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</si>
  <si>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</si>
  <si>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</si>
  <si>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</si>
  <si>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</si>
  <si>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</si>
  <si>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</si>
  <si>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</si>
  <si>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</si>
  <si>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</si>
  <si>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</si>
  <si>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</si>
  <si>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</si>
  <si>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</si>
  <si>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</si>
  <si>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</si>
  <si>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</si>
  <si>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</si>
  <si>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</si>
  <si>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</si>
  <si>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</si>
  <si>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</si>
  <si>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</si>
  <si>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</si>
  <si>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</si>
  <si>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</si>
  <si>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</si>
  <si>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</si>
  <si>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</si>
  <si>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</si>
  <si>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</si>
  <si>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</si>
  <si>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</si>
  <si>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</si>
  <si>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</si>
  <si>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</si>
  <si>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</si>
  <si>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</si>
  <si>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</si>
  <si>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</si>
  <si>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</si>
  <si>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</si>
  <si>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</si>
  <si>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</si>
  <si>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</si>
  <si>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</si>
  <si>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</si>
  <si>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</si>
  <si>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</si>
  <si>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</si>
  <si>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</si>
  <si>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</si>
  <si>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</si>
  <si>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</si>
  <si>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</si>
  <si>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</si>
  <si>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</si>
  <si>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</si>
  <si>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</si>
  <si>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</si>
  <si>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</si>
  <si>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</si>
  <si>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</si>
  <si>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</si>
  <si>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</si>
  <si>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</si>
  <si>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</si>
  <si>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</si>
  <si>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</si>
  <si>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</si>
  <si>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</si>
  <si>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</si>
  <si>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</si>
  <si>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</si>
  <si>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</si>
  <si>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</si>
  <si>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</si>
  <si>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</si>
  <si>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</si>
  <si>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</si>
  <si>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</si>
  <si>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</si>
  <si>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</si>
  <si>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</si>
  <si>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</si>
  <si>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</si>
  <si>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</si>
  <si>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</si>
  <si>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ДФ ДСК БАЛАНС</t>
  </si>
  <si>
    <t>РГ-05-1209</t>
  </si>
  <si>
    <t>131500620</t>
  </si>
  <si>
    <t>София, ул. "Московска" №19</t>
  </si>
  <si>
    <t>София, ул."Алабин"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</si>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</sst>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  <numFmt numFmtId="196" formatCode="###,###,###,###.0000"/>
    <numFmt numFmtId="197" formatCode="###,###,###,###.00"/>
    <numFmt numFmtId="198" formatCode="###,###,###,##0.00"/>
  </numFmts>
  <fonts count="6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6">
    <xf numFmtId="0" fontId="0" fillId="0" borderId="0" xfId="0" applyAlignment="1">
      <alignment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Continuous" vertical="center" wrapText="1"/>
      <protection/>
    </xf>
    <xf numFmtId="0" fontId="14" fillId="0" borderId="10" xfId="235" applyFont="1" applyBorder="1" applyAlignment="1" applyProtection="1">
      <alignment horizontal="left" wrapText="1"/>
      <protection/>
    </xf>
    <xf numFmtId="0" fontId="14" fillId="0" borderId="0" xfId="237" applyFont="1" applyFill="1" applyProtection="1">
      <alignment/>
      <protection/>
    </xf>
    <xf numFmtId="0" fontId="16" fillId="0" borderId="10" xfId="235" applyFont="1" applyBorder="1" applyAlignment="1" applyProtection="1">
      <alignment horizontal="right"/>
      <protection/>
    </xf>
    <xf numFmtId="0" fontId="18" fillId="0" borderId="0" xfId="235" applyFont="1" applyBorder="1" applyAlignment="1" applyProtection="1">
      <alignment horizontal="left" wrapText="1"/>
      <protection/>
    </xf>
    <xf numFmtId="0" fontId="14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7" applyFont="1" applyFill="1" applyBorder="1" applyProtection="1">
      <alignment/>
      <protection/>
    </xf>
    <xf numFmtId="0" fontId="19" fillId="0" borderId="0" xfId="235" applyFont="1" applyFill="1" applyBorder="1" applyAlignment="1" applyProtection="1">
      <alignment vertical="center" wrapText="1"/>
      <protection/>
    </xf>
    <xf numFmtId="0" fontId="19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5" applyFont="1" applyFill="1" applyBorder="1" applyAlignment="1" applyProtection="1">
      <alignment horizontal="left" vertical="center" wrapText="1"/>
      <protection/>
    </xf>
    <xf numFmtId="0" fontId="14" fillId="0" borderId="0" xfId="237" applyFont="1" applyFill="1" applyBorder="1" applyAlignment="1" applyProtection="1">
      <alignment horizontal="left" wrapText="1"/>
      <protection/>
    </xf>
    <xf numFmtId="0" fontId="14" fillId="0" borderId="0" xfId="237" applyFont="1" applyFill="1" applyAlignment="1" applyProtection="1">
      <alignment horizontal="left" wrapText="1"/>
      <protection/>
    </xf>
    <xf numFmtId="0" fontId="14" fillId="0" borderId="0" xfId="235" applyFont="1" applyBorder="1" applyAlignment="1" applyProtection="1">
      <alignment horizontal="left" wrapText="1"/>
      <protection/>
    </xf>
    <xf numFmtId="0" fontId="16" fillId="0" borderId="0" xfId="235" applyFont="1" applyBorder="1" applyAlignment="1" applyProtection="1">
      <alignment horizontal="left" wrapText="1"/>
      <protection/>
    </xf>
    <xf numFmtId="0" fontId="16" fillId="40" borderId="0" xfId="235" applyFont="1" applyFill="1" applyBorder="1" applyAlignment="1" applyProtection="1">
      <alignment horizontal="right"/>
      <protection/>
    </xf>
    <xf numFmtId="1" fontId="16" fillId="0" borderId="0" xfId="235" applyNumberFormat="1" applyFont="1" applyFill="1" applyBorder="1" applyAlignment="1" applyProtection="1">
      <alignment vertical="center" wrapText="1"/>
      <protection/>
    </xf>
    <xf numFmtId="0" fontId="16" fillId="0" borderId="11" xfId="243" applyFont="1" applyBorder="1" applyAlignment="1" applyProtection="1">
      <alignment horizontal="centerContinuous" vertical="center" wrapText="1"/>
      <protection/>
    </xf>
    <xf numFmtId="0" fontId="14" fillId="0" borderId="12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 wrapText="1"/>
      <protection/>
    </xf>
    <xf numFmtId="0" fontId="14" fillId="0" borderId="14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/>
      <protection/>
    </xf>
    <xf numFmtId="0" fontId="16" fillId="0" borderId="14" xfId="243" applyFont="1" applyBorder="1" applyAlignment="1" applyProtection="1">
      <alignment horizontal="centerContinuous" vertical="center"/>
      <protection/>
    </xf>
    <xf numFmtId="0" fontId="14" fillId="0" borderId="10" xfId="243" applyFont="1" applyBorder="1" applyAlignment="1" applyProtection="1">
      <alignment horizontal="right" vertical="center" wrapText="1"/>
      <protection/>
    </xf>
    <xf numFmtId="0" fontId="14" fillId="0" borderId="11" xfId="243" applyFont="1" applyBorder="1" applyAlignment="1" applyProtection="1">
      <alignment horizontal="left" vertical="center" wrapText="1"/>
      <protection/>
    </xf>
    <xf numFmtId="0" fontId="14" fillId="0" borderId="12" xfId="243" applyFont="1" applyBorder="1" applyAlignment="1" applyProtection="1">
      <alignment horizontal="left" vertical="center" wrapText="1"/>
      <protection/>
    </xf>
    <xf numFmtId="0" fontId="14" fillId="0" borderId="10" xfId="243" applyFont="1" applyBorder="1" applyAlignment="1" applyProtection="1">
      <alignment horizontal="right"/>
      <protection/>
    </xf>
    <xf numFmtId="0" fontId="14" fillId="0" borderId="11" xfId="243" applyFont="1" applyBorder="1" applyProtection="1">
      <alignment/>
      <protection/>
    </xf>
    <xf numFmtId="0" fontId="14" fillId="0" borderId="12" xfId="243" applyFont="1" applyBorder="1" applyProtection="1">
      <alignment/>
      <protection/>
    </xf>
    <xf numFmtId="0" fontId="14" fillId="0" borderId="15" xfId="243" applyFont="1" applyBorder="1" applyProtection="1">
      <alignment/>
      <protection/>
    </xf>
    <xf numFmtId="0" fontId="14" fillId="0" borderId="16" xfId="243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8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8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8" applyFont="1" applyBorder="1" applyAlignment="1" applyProtection="1">
      <alignment horizontal="centerContinuous" vertical="center"/>
      <protection hidden="1"/>
    </xf>
    <xf numFmtId="0" fontId="16" fillId="0" borderId="0" xfId="238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/>
      <protection/>
    </xf>
    <xf numFmtId="4" fontId="14" fillId="7" borderId="17" xfId="242" applyNumberFormat="1" applyFont="1" applyFill="1" applyBorder="1" applyProtection="1">
      <alignment/>
      <protection locked="0"/>
    </xf>
    <xf numFmtId="0" fontId="20" fillId="0" borderId="0" xfId="242" applyFont="1">
      <alignment/>
      <protection/>
    </xf>
    <xf numFmtId="0" fontId="14" fillId="0" borderId="0" xfId="242" applyFont="1">
      <alignment/>
      <protection/>
    </xf>
    <xf numFmtId="0" fontId="14" fillId="0" borderId="0" xfId="242" applyFont="1" applyFill="1" applyBorder="1">
      <alignment/>
      <protection/>
    </xf>
    <xf numFmtId="0" fontId="14" fillId="0" borderId="0" xfId="242" applyFont="1" applyFill="1">
      <alignment/>
      <protection/>
    </xf>
    <xf numFmtId="0" fontId="14" fillId="0" borderId="0" xfId="236" applyFont="1" applyFill="1" applyBorder="1" applyAlignment="1">
      <alignment/>
      <protection/>
    </xf>
    <xf numFmtId="0" fontId="14" fillId="0" borderId="0" xfId="242" applyFont="1" applyFill="1" applyProtection="1">
      <alignment/>
      <protection locked="0"/>
    </xf>
    <xf numFmtId="0" fontId="14" fillId="7" borderId="18" xfId="242" applyFont="1" applyFill="1" applyBorder="1" applyProtection="1">
      <alignment/>
      <protection locked="0"/>
    </xf>
    <xf numFmtId="0" fontId="14" fillId="7" borderId="18" xfId="242" applyFont="1" applyFill="1" applyBorder="1" applyAlignment="1" applyProtection="1">
      <alignment horizontal="center"/>
      <protection locked="0"/>
    </xf>
    <xf numFmtId="4" fontId="14" fillId="7" borderId="18" xfId="242" applyNumberFormat="1" applyFont="1" applyFill="1" applyBorder="1" applyProtection="1">
      <alignment/>
      <protection locked="0"/>
    </xf>
    <xf numFmtId="0" fontId="14" fillId="7" borderId="17" xfId="242" applyFont="1" applyFill="1" applyBorder="1" applyProtection="1">
      <alignment/>
      <protection locked="0"/>
    </xf>
    <xf numFmtId="0" fontId="14" fillId="7" borderId="17" xfId="242" applyFont="1" applyFill="1" applyBorder="1" applyAlignment="1" applyProtection="1">
      <alignment horizontal="center"/>
      <protection locked="0"/>
    </xf>
    <xf numFmtId="49" fontId="14" fillId="7" borderId="17" xfId="242" applyNumberFormat="1" applyFont="1" applyFill="1" applyBorder="1" applyAlignment="1" applyProtection="1">
      <alignment horizontal="center"/>
      <protection locked="0"/>
    </xf>
    <xf numFmtId="4" fontId="14" fillId="7" borderId="18" xfId="242" applyNumberFormat="1" applyFont="1" applyFill="1" applyBorder="1" applyAlignment="1" applyProtection="1">
      <alignment horizontal="center"/>
      <protection locked="0"/>
    </xf>
    <xf numFmtId="4" fontId="14" fillId="7" borderId="17" xfId="242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8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vertical="center"/>
      <protection hidden="1"/>
    </xf>
    <xf numFmtId="0" fontId="14" fillId="0" borderId="0" xfId="238" applyFont="1" applyAlignment="1" applyProtection="1">
      <alignment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8" applyFont="1" applyAlignment="1" applyProtection="1">
      <alignment horizontal="left"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8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 hidden="1"/>
    </xf>
    <xf numFmtId="0" fontId="14" fillId="0" borderId="0" xfId="238" applyFont="1" applyBorder="1" applyAlignment="1" applyProtection="1">
      <alignment vertical="center"/>
      <protection hidden="1"/>
    </xf>
    <xf numFmtId="0" fontId="14" fillId="0" borderId="0" xfId="238" applyFont="1" applyBorder="1" applyAlignment="1" applyProtection="1">
      <alignment horizontal="left" vertical="center"/>
      <protection hidden="1"/>
    </xf>
    <xf numFmtId="0" fontId="14" fillId="0" borderId="10" xfId="242" applyFont="1" applyFill="1" applyBorder="1" applyAlignment="1" applyProtection="1">
      <alignment horizontal="center" vertical="center" textRotation="90" wrapText="1"/>
      <protection/>
    </xf>
    <xf numFmtId="0" fontId="14" fillId="0" borderId="10" xfId="242" applyFont="1" applyFill="1" applyBorder="1" applyAlignment="1" applyProtection="1">
      <alignment horizontal="center" vertical="center" textRotation="90"/>
      <protection/>
    </xf>
    <xf numFmtId="184" fontId="14" fillId="7" borderId="18" xfId="242" applyNumberFormat="1" applyFont="1" applyFill="1" applyBorder="1" applyProtection="1">
      <alignment/>
      <protection locked="0"/>
    </xf>
    <xf numFmtId="0" fontId="7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/>
      <protection/>
    </xf>
    <xf numFmtId="0" fontId="24" fillId="0" borderId="0" xfId="238" applyFont="1" applyBorder="1" applyAlignment="1" applyProtection="1">
      <alignment horizontal="centerContinuous" vertical="center"/>
      <protection/>
    </xf>
    <xf numFmtId="0" fontId="16" fillId="0" borderId="0" xfId="238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 wrapText="1"/>
      <protection/>
    </xf>
    <xf numFmtId="0" fontId="24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 hidden="1"/>
    </xf>
    <xf numFmtId="0" fontId="14" fillId="0" borderId="10" xfId="235" applyFont="1" applyBorder="1" applyAlignment="1" applyProtection="1">
      <alignment horizontal="left" wrapText="1" indent="1"/>
      <protection/>
    </xf>
    <xf numFmtId="0" fontId="4" fillId="0" borderId="10" xfId="238" applyFont="1" applyBorder="1" applyAlignment="1" applyProtection="1">
      <alignment horizontal="center" vertical="center" wrapText="1"/>
      <protection/>
    </xf>
    <xf numFmtId="0" fontId="4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40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horizontal="center" vertical="center" wrapText="1"/>
      <protection/>
    </xf>
    <xf numFmtId="0" fontId="16" fillId="0" borderId="10" xfId="238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vertical="center" wrapText="1"/>
      <protection/>
    </xf>
    <xf numFmtId="3" fontId="16" fillId="0" borderId="10" xfId="24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8" applyFont="1" applyAlignment="1" applyProtection="1">
      <alignment horizontal="center" vertical="center" wrapText="1"/>
      <protection/>
    </xf>
    <xf numFmtId="0" fontId="3" fillId="0" borderId="0" xfId="238" applyFont="1" applyBorder="1" applyAlignment="1" applyProtection="1">
      <alignment vertical="center"/>
      <protection/>
    </xf>
    <xf numFmtId="0" fontId="3" fillId="0" borderId="0" xfId="238" applyFont="1" applyAlignment="1" applyProtection="1">
      <alignment horizontal="center" vertical="center"/>
      <protection/>
    </xf>
    <xf numFmtId="0" fontId="3" fillId="0" borderId="0" xfId="238" applyFont="1" applyBorder="1" applyAlignment="1" applyProtection="1">
      <alignment horizontal="left" vertical="center"/>
      <protection/>
    </xf>
    <xf numFmtId="0" fontId="3" fillId="0" borderId="0" xfId="238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8" applyFont="1" applyAlignment="1" applyProtection="1">
      <alignment horizontal="center" vertical="center" wrapText="1"/>
      <protection/>
    </xf>
    <xf numFmtId="0" fontId="14" fillId="0" borderId="0" xfId="238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0" xfId="239" applyFont="1" applyAlignment="1" applyProtection="1">
      <alignment horizontal="center" vertical="center" wrapText="1"/>
      <protection/>
    </xf>
    <xf numFmtId="14" fontId="16" fillId="0" borderId="10" xfId="238" applyNumberFormat="1" applyFont="1" applyBorder="1" applyAlignment="1" applyProtection="1">
      <alignment horizontal="center" vertical="center" wrapText="1"/>
      <protection/>
    </xf>
    <xf numFmtId="49" fontId="16" fillId="0" borderId="10" xfId="238" applyNumberFormat="1" applyFont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0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7" applyFont="1" applyProtection="1">
      <alignment/>
      <protection/>
    </xf>
    <xf numFmtId="0" fontId="15" fillId="0" borderId="0" xfId="237" applyFont="1" applyAlignment="1" applyProtection="1">
      <alignment/>
      <protection/>
    </xf>
    <xf numFmtId="0" fontId="15" fillId="0" borderId="0" xfId="237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5" applyFont="1" applyAlignment="1" applyProtection="1">
      <alignment horizontal="center"/>
      <protection/>
    </xf>
    <xf numFmtId="0" fontId="16" fillId="0" borderId="0" xfId="238" applyFont="1" applyFill="1" applyBorder="1" applyAlignment="1" applyProtection="1">
      <alignment vertical="justify"/>
      <protection/>
    </xf>
    <xf numFmtId="0" fontId="14" fillId="0" borderId="0" xfId="238" applyFont="1" applyAlignment="1" applyProtection="1">
      <alignment vertical="top"/>
      <protection/>
    </xf>
    <xf numFmtId="0" fontId="16" fillId="0" borderId="0" xfId="235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 wrapText="1"/>
      <protection/>
    </xf>
    <xf numFmtId="0" fontId="14" fillId="0" borderId="0" xfId="238" applyFont="1" applyAlignment="1" applyProtection="1">
      <alignment vertical="top" wrapText="1"/>
      <protection/>
    </xf>
    <xf numFmtId="0" fontId="16" fillId="0" borderId="0" xfId="235" applyFont="1" applyBorder="1" applyAlignment="1" applyProtection="1">
      <alignment vertical="justify" wrapText="1"/>
      <protection/>
    </xf>
    <xf numFmtId="0" fontId="16" fillId="0" borderId="0" xfId="235" applyFont="1" applyAlignment="1" applyProtection="1">
      <alignment horizontal="left" vertical="center" wrapText="1"/>
      <protection/>
    </xf>
    <xf numFmtId="0" fontId="16" fillId="0" borderId="0" xfId="237" applyFont="1" applyProtection="1">
      <alignment/>
      <protection/>
    </xf>
    <xf numFmtId="0" fontId="14" fillId="0" borderId="10" xfId="237" applyFont="1" applyBorder="1" applyAlignment="1" applyProtection="1">
      <alignment horizontal="left" wrapText="1" indent="1"/>
      <protection/>
    </xf>
    <xf numFmtId="1" fontId="14" fillId="0" borderId="0" xfId="235" applyNumberFormat="1" applyFont="1" applyFill="1" applyBorder="1" applyAlignment="1" applyProtection="1">
      <alignment vertical="center" wrapText="1"/>
      <protection/>
    </xf>
    <xf numFmtId="1" fontId="14" fillId="0" borderId="0" xfId="235" applyNumberFormat="1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Protection="1">
      <alignment/>
      <protection/>
    </xf>
    <xf numFmtId="0" fontId="14" fillId="0" borderId="0" xfId="237" applyFont="1" applyBorder="1" applyAlignment="1" applyProtection="1">
      <alignment horizontal="left" wrapText="1"/>
      <protection/>
    </xf>
    <xf numFmtId="0" fontId="14" fillId="0" borderId="0" xfId="237" applyFont="1" applyAlignment="1" applyProtection="1">
      <alignment horizontal="left" wrapText="1"/>
      <protection/>
    </xf>
    <xf numFmtId="0" fontId="14" fillId="0" borderId="0" xfId="235" applyFont="1" applyBorder="1" applyProtection="1">
      <alignment/>
      <protection/>
    </xf>
    <xf numFmtId="0" fontId="16" fillId="0" borderId="0" xfId="235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/>
      <protection/>
    </xf>
    <xf numFmtId="0" fontId="14" fillId="0" borderId="0" xfId="235" applyFont="1" applyProtection="1">
      <alignment/>
      <protection/>
    </xf>
    <xf numFmtId="0" fontId="14" fillId="0" borderId="0" xfId="237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1" applyFont="1" applyFill="1" applyAlignment="1" applyProtection="1">
      <alignment vertical="justify" wrapText="1"/>
      <protection/>
    </xf>
    <xf numFmtId="0" fontId="5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8" applyFont="1" applyFill="1" applyAlignment="1" applyProtection="1">
      <alignment horizontal="left" vertical="justify"/>
      <protection/>
    </xf>
    <xf numFmtId="0" fontId="6" fillId="0" borderId="19" xfId="238" applyFont="1" applyFill="1" applyBorder="1" applyAlignment="1" applyProtection="1">
      <alignment horizontal="left" vertical="justify" wrapText="1"/>
      <protection/>
    </xf>
    <xf numFmtId="0" fontId="6" fillId="0" borderId="0" xfId="241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1" applyFont="1" applyFill="1" applyBorder="1" applyAlignment="1" applyProtection="1">
      <alignment horizontal="left" vertical="justify" wrapText="1"/>
      <protection/>
    </xf>
    <xf numFmtId="0" fontId="3" fillId="0" borderId="10" xfId="241" applyFont="1" applyFill="1" applyBorder="1" applyAlignment="1" applyProtection="1">
      <alignment horizontal="left" vertical="justify" wrapText="1"/>
      <protection/>
    </xf>
    <xf numFmtId="0" fontId="1" fillId="40" borderId="10" xfId="241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1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8" applyFont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vertical="top" wrapText="1"/>
      <protection/>
    </xf>
    <xf numFmtId="0" fontId="14" fillId="0" borderId="0" xfId="240" applyFont="1" applyBorder="1" applyAlignment="1" applyProtection="1">
      <alignment horizontal="centerContinuous"/>
      <protection/>
    </xf>
    <xf numFmtId="0" fontId="14" fillId="0" borderId="0" xfId="240" applyFont="1" applyBorder="1" applyProtection="1">
      <alignment/>
      <protection/>
    </xf>
    <xf numFmtId="0" fontId="14" fillId="0" borderId="0" xfId="240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8" applyFont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vertical="center" wrapText="1"/>
      <protection/>
    </xf>
    <xf numFmtId="49" fontId="4" fillId="0" borderId="10" xfId="238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7" fontId="14" fillId="0" borderId="0" xfId="238" applyNumberFormat="1" applyFont="1" applyAlignment="1" applyProtection="1">
      <alignment horizontal="left" vertical="center"/>
      <protection/>
    </xf>
    <xf numFmtId="0" fontId="3" fillId="0" borderId="0" xfId="238" applyFont="1" applyBorder="1" applyAlignment="1" applyProtection="1">
      <alignment horizontal="right" vertical="center"/>
      <protection hidden="1"/>
    </xf>
    <xf numFmtId="0" fontId="3" fillId="0" borderId="0" xfId="238" applyFont="1" applyBorder="1" applyAlignment="1" applyProtection="1">
      <alignment horizontal="right" vertical="center"/>
      <protection/>
    </xf>
    <xf numFmtId="0" fontId="13" fillId="0" borderId="0" xfId="240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5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238" applyNumberFormat="1" applyFont="1" applyAlignment="1" applyProtection="1">
      <alignment horizontal="left" vertical="center"/>
      <protection/>
    </xf>
    <xf numFmtId="187" fontId="3" fillId="0" borderId="0" xfId="238" applyNumberFormat="1" applyFont="1" applyAlignment="1" applyProtection="1">
      <alignment horizontal="left" vertical="center" wrapText="1"/>
      <protection/>
    </xf>
    <xf numFmtId="3" fontId="1" fillId="7" borderId="10" xfId="241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8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1" applyFont="1" applyFill="1" applyBorder="1" applyAlignment="1" applyProtection="1">
      <alignment horizontal="center" vertical="center" wrapText="1"/>
      <protection/>
    </xf>
    <xf numFmtId="0" fontId="5" fillId="41" borderId="10" xfId="238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8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3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3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3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2" applyFont="1" applyFill="1" applyBorder="1" applyAlignment="1" applyProtection="1">
      <alignment horizontal="center" vertical="center" textRotation="90"/>
      <protection/>
    </xf>
    <xf numFmtId="0" fontId="16" fillId="0" borderId="10" xfId="242" applyFont="1" applyFill="1" applyBorder="1" applyAlignment="1" applyProtection="1">
      <alignment horizontal="center" vertical="center" wrapText="1"/>
      <protection/>
    </xf>
    <xf numFmtId="0" fontId="16" fillId="0" borderId="10" xfId="234" applyFont="1" applyFill="1" applyBorder="1" applyAlignment="1" applyProtection="1">
      <alignment horizontal="center" vertical="center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188" fontId="14" fillId="7" borderId="21" xfId="234" applyNumberFormat="1" applyFont="1" applyFill="1" applyBorder="1" applyAlignment="1" applyProtection="1">
      <alignment/>
      <protection locked="0"/>
    </xf>
    <xf numFmtId="188" fontId="14" fillId="7" borderId="22" xfId="234" applyNumberFormat="1" applyFont="1" applyFill="1" applyBorder="1" applyAlignment="1" applyProtection="1">
      <alignment/>
      <protection locked="0"/>
    </xf>
    <xf numFmtId="188" fontId="14" fillId="7" borderId="23" xfId="234" applyNumberFormat="1" applyFont="1" applyFill="1" applyBorder="1" applyAlignment="1" applyProtection="1">
      <alignment/>
      <protection locked="0"/>
    </xf>
    <xf numFmtId="188" fontId="14" fillId="7" borderId="24" xfId="234" applyNumberFormat="1" applyFont="1" applyFill="1" applyBorder="1" applyAlignment="1" applyProtection="1">
      <alignment/>
      <protection locked="0"/>
    </xf>
    <xf numFmtId="188" fontId="14" fillId="7" borderId="23" xfId="131" applyNumberFormat="1" applyFont="1" applyFill="1" applyBorder="1" applyAlignment="1" applyProtection="1">
      <alignment/>
      <protection locked="0"/>
    </xf>
    <xf numFmtId="188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5" applyFont="1" applyFill="1" applyBorder="1" applyAlignment="1" applyProtection="1">
      <alignment horizontal="left" wrapText="1" indent="1"/>
      <protection/>
    </xf>
    <xf numFmtId="3" fontId="16" fillId="0" borderId="10" xfId="240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20" fillId="0" borderId="0" xfId="242" applyFont="1">
      <alignment/>
      <protection/>
    </xf>
    <xf numFmtId="0" fontId="21" fillId="0" borderId="0" xfId="0" applyFont="1" applyAlignment="1">
      <alignment vertical="center" wrapText="1"/>
    </xf>
    <xf numFmtId="0" fontId="14" fillId="7" borderId="10" xfId="242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4" fontId="14" fillId="7" borderId="17" xfId="242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2" applyFont="1" applyFill="1">
      <alignment/>
      <protection/>
    </xf>
    <xf numFmtId="10" fontId="14" fillId="7" borderId="18" xfId="242" applyNumberFormat="1" applyFont="1" applyFill="1" applyBorder="1" applyAlignment="1" applyProtection="1">
      <alignment horizontal="center"/>
      <protection locked="0"/>
    </xf>
    <xf numFmtId="10" fontId="14" fillId="7" borderId="17" xfId="242" applyNumberFormat="1" applyFont="1" applyFill="1" applyBorder="1" applyAlignment="1" applyProtection="1">
      <alignment horizontal="center"/>
      <protection locked="0"/>
    </xf>
    <xf numFmtId="3" fontId="14" fillId="7" borderId="18" xfId="242" applyNumberFormat="1" applyFont="1" applyFill="1" applyBorder="1" applyAlignment="1" applyProtection="1">
      <alignment horizontal="right"/>
      <protection locked="0"/>
    </xf>
    <xf numFmtId="3" fontId="14" fillId="7" borderId="17" xfId="242" applyNumberFormat="1" applyFont="1" applyFill="1" applyBorder="1" applyAlignment="1" applyProtection="1">
      <alignment horizontal="right"/>
      <protection locked="0"/>
    </xf>
    <xf numFmtId="10" fontId="14" fillId="0" borderId="17" xfId="242" applyNumberFormat="1" applyFont="1" applyFill="1" applyBorder="1" applyAlignment="1" applyProtection="1">
      <alignment horizontal="center"/>
      <protection locked="0"/>
    </xf>
    <xf numFmtId="10" fontId="14" fillId="0" borderId="26" xfId="242" applyNumberFormat="1" applyFont="1" applyFill="1" applyBorder="1" applyAlignment="1" applyProtection="1">
      <alignment horizontal="center"/>
      <protection/>
    </xf>
    <xf numFmtId="10" fontId="14" fillId="0" borderId="17" xfId="242" applyNumberFormat="1" applyFont="1" applyFill="1" applyBorder="1" applyAlignment="1" applyProtection="1">
      <alignment horizontal="center"/>
      <protection/>
    </xf>
    <xf numFmtId="0" fontId="14" fillId="0" borderId="17" xfId="242" applyFont="1" applyFill="1" applyBorder="1" applyAlignment="1" applyProtection="1">
      <alignment horizontal="center"/>
      <protection locked="0"/>
    </xf>
    <xf numFmtId="0" fontId="16" fillId="0" borderId="0" xfId="242" applyFont="1" applyFill="1" applyBorder="1" applyAlignment="1" applyProtection="1">
      <alignment vertical="center" wrapText="1"/>
      <protection/>
    </xf>
    <xf numFmtId="3" fontId="14" fillId="7" borderId="18" xfId="242" applyNumberFormat="1" applyFont="1" applyFill="1" applyBorder="1" applyProtection="1">
      <alignment/>
      <protection locked="0"/>
    </xf>
    <xf numFmtId="3" fontId="14" fillId="7" borderId="17" xfId="242" applyNumberFormat="1" applyFont="1" applyFill="1" applyBorder="1" applyProtection="1">
      <alignment/>
      <protection locked="0"/>
    </xf>
    <xf numFmtId="10" fontId="14" fillId="7" borderId="18" xfId="242" applyNumberFormat="1" applyFont="1" applyFill="1" applyBorder="1" applyProtection="1">
      <alignment/>
      <protection locked="0"/>
    </xf>
    <xf numFmtId="10" fontId="14" fillId="7" borderId="17" xfId="242" applyNumberFormat="1" applyFont="1" applyFill="1" applyBorder="1" applyProtection="1">
      <alignment/>
      <protection locked="0"/>
    </xf>
    <xf numFmtId="3" fontId="14" fillId="7" borderId="10" xfId="242" applyNumberFormat="1" applyFont="1" applyFill="1" applyBorder="1" applyProtection="1">
      <alignment/>
      <protection locked="0"/>
    </xf>
    <xf numFmtId="0" fontId="20" fillId="5" borderId="0" xfId="242" applyFont="1" applyFill="1">
      <alignment/>
      <protection/>
    </xf>
    <xf numFmtId="0" fontId="14" fillId="5" borderId="0" xfId="242" applyFont="1" applyFill="1">
      <alignment/>
      <protection/>
    </xf>
    <xf numFmtId="0" fontId="14" fillId="5" borderId="0" xfId="242" applyFont="1" applyFill="1" applyProtection="1">
      <alignment/>
      <protection locked="0"/>
    </xf>
    <xf numFmtId="0" fontId="20" fillId="43" borderId="0" xfId="242" applyFont="1" applyFill="1">
      <alignment/>
      <protection/>
    </xf>
    <xf numFmtId="0" fontId="14" fillId="7" borderId="0" xfId="242" applyFont="1" applyFill="1">
      <alignment/>
      <protection/>
    </xf>
    <xf numFmtId="0" fontId="14" fillId="44" borderId="0" xfId="242" applyFont="1" applyFill="1">
      <alignment/>
      <protection/>
    </xf>
    <xf numFmtId="0" fontId="20" fillId="45" borderId="0" xfId="242" applyFont="1" applyFill="1">
      <alignment/>
      <protection/>
    </xf>
    <xf numFmtId="0" fontId="14" fillId="45" borderId="0" xfId="242" applyFont="1" applyFill="1">
      <alignment/>
      <protection/>
    </xf>
    <xf numFmtId="0" fontId="20" fillId="7" borderId="0" xfId="242" applyFont="1" applyFill="1">
      <alignment/>
      <protection/>
    </xf>
    <xf numFmtId="0" fontId="20" fillId="9" borderId="0" xfId="242" applyFont="1" applyFill="1">
      <alignment/>
      <protection/>
    </xf>
    <xf numFmtId="0" fontId="20" fillId="45" borderId="0" xfId="242" applyFont="1" applyFill="1">
      <alignment/>
      <protection/>
    </xf>
    <xf numFmtId="0" fontId="20" fillId="44" borderId="0" xfId="242" applyFont="1" applyFill="1">
      <alignment/>
      <protection/>
    </xf>
    <xf numFmtId="0" fontId="14" fillId="44" borderId="0" xfId="242" applyFont="1" applyFill="1" applyProtection="1">
      <alignment/>
      <protection locked="0"/>
    </xf>
    <xf numFmtId="0" fontId="14" fillId="45" borderId="0" xfId="242" applyFont="1" applyFill="1" applyBorder="1">
      <alignment/>
      <protection/>
    </xf>
    <xf numFmtId="0" fontId="14" fillId="9" borderId="0" xfId="242" applyFont="1" applyFill="1" applyBorder="1">
      <alignment/>
      <protection/>
    </xf>
    <xf numFmtId="0" fontId="14" fillId="9" borderId="0" xfId="236" applyFont="1" applyFill="1" applyBorder="1" applyAlignment="1">
      <alignment/>
      <protection/>
    </xf>
    <xf numFmtId="0" fontId="14" fillId="42" borderId="27" xfId="234" applyFont="1" applyFill="1" applyBorder="1" applyAlignment="1" applyProtection="1">
      <alignment horizontal="center" vertical="center" wrapText="1"/>
      <protection/>
    </xf>
    <xf numFmtId="0" fontId="14" fillId="42" borderId="27" xfId="241" applyFont="1" applyFill="1" applyBorder="1" applyAlignment="1">
      <alignment horizontal="center" vertical="justify"/>
      <protection/>
    </xf>
    <xf numFmtId="0" fontId="14" fillId="0" borderId="18" xfId="242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7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8" applyNumberFormat="1" applyFont="1" applyBorder="1" applyAlignment="1" applyProtection="1">
      <alignment horizontal="centerContinuous" vertical="center"/>
      <protection hidden="1"/>
    </xf>
    <xf numFmtId="188" fontId="14" fillId="46" borderId="11" xfId="131" applyNumberFormat="1" applyFont="1" applyFill="1" applyBorder="1" applyAlignment="1" applyProtection="1">
      <alignment horizontal="right"/>
      <protection hidden="1"/>
    </xf>
    <xf numFmtId="188" fontId="14" fillId="46" borderId="28" xfId="131" applyNumberFormat="1" applyFont="1" applyFill="1" applyBorder="1" applyAlignment="1" applyProtection="1">
      <alignment horizontal="left"/>
      <protection hidden="1"/>
    </xf>
    <xf numFmtId="188" fontId="14" fillId="46" borderId="28" xfId="131" applyNumberFormat="1" applyFont="1" applyFill="1" applyBorder="1" applyAlignment="1" applyProtection="1">
      <alignment horizontal="right"/>
      <protection hidden="1"/>
    </xf>
    <xf numFmtId="188" fontId="14" fillId="0" borderId="15" xfId="131" applyNumberFormat="1" applyFont="1" applyFill="1" applyBorder="1" applyAlignment="1" applyProtection="1">
      <alignment horizontal="right"/>
      <protection hidden="1"/>
    </xf>
    <xf numFmtId="188" fontId="14" fillId="0" borderId="19" xfId="131" applyNumberFormat="1" applyFont="1" applyFill="1" applyBorder="1" applyAlignment="1" applyProtection="1">
      <alignment horizontal="left"/>
      <protection hidden="1"/>
    </xf>
    <xf numFmtId="188" fontId="14" fillId="0" borderId="19" xfId="131" applyNumberFormat="1" applyFont="1" applyFill="1" applyBorder="1" applyAlignment="1" applyProtection="1">
      <alignment horizontal="right"/>
      <protection hidden="1"/>
    </xf>
    <xf numFmtId="18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7" applyFont="1" applyFill="1" applyBorder="1" applyAlignment="1" applyProtection="1">
      <alignment horizontal="centerContinuous" vertical="center" wrapText="1"/>
      <protection hidden="1"/>
    </xf>
    <xf numFmtId="0" fontId="14" fillId="42" borderId="28" xfId="137" applyFont="1" applyFill="1" applyBorder="1" applyAlignment="1" applyProtection="1">
      <alignment horizontal="centerContinuous" vertical="center" wrapText="1"/>
      <protection hidden="1"/>
    </xf>
    <xf numFmtId="0" fontId="14" fillId="42" borderId="12" xfId="137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8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7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7" applyFont="1" applyFill="1" applyBorder="1" applyAlignment="1" applyProtection="1">
      <alignment horizontal="left" vertical="center"/>
      <protection hidden="1"/>
    </xf>
    <xf numFmtId="3" fontId="14" fillId="0" borderId="0" xfId="137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6" borderId="11" xfId="131" applyFont="1" applyFill="1" applyBorder="1" applyProtection="1">
      <alignment/>
      <protection hidden="1"/>
    </xf>
    <xf numFmtId="0" fontId="14" fillId="46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7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8" applyFont="1" applyFill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center" vertical="center" wrapText="1"/>
      <protection/>
    </xf>
    <xf numFmtId="0" fontId="14" fillId="0" borderId="10" xfId="235" applyFont="1" applyBorder="1" applyAlignment="1" applyProtection="1">
      <alignment horizontal="left" vertical="center" wrapText="1"/>
      <protection/>
    </xf>
    <xf numFmtId="0" fontId="14" fillId="0" borderId="10" xfId="237" applyFont="1" applyBorder="1" applyAlignment="1" applyProtection="1">
      <alignment horizontal="left" vertical="center" wrapText="1"/>
      <protection/>
    </xf>
    <xf numFmtId="0" fontId="16" fillId="0" borderId="10" xfId="235" applyFont="1" applyBorder="1" applyAlignment="1" applyProtection="1">
      <alignment horizontal="left" vertical="center"/>
      <protection/>
    </xf>
    <xf numFmtId="0" fontId="14" fillId="0" borderId="10" xfId="238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1" fontId="14" fillId="43" borderId="10" xfId="0" applyNumberFormat="1" applyFont="1" applyFill="1" applyBorder="1" applyAlignment="1">
      <alignment/>
    </xf>
    <xf numFmtId="0" fontId="16" fillId="43" borderId="10" xfId="238" applyFont="1" applyFill="1" applyBorder="1" applyAlignment="1" applyProtection="1">
      <alignment horizontal="center" vertical="top" wrapText="1"/>
      <protection/>
    </xf>
    <xf numFmtId="0" fontId="16" fillId="43" borderId="10" xfId="238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3" borderId="29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1" fontId="14" fillId="3" borderId="1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/>
      <protection/>
    </xf>
    <xf numFmtId="0" fontId="16" fillId="3" borderId="10" xfId="0" applyFont="1" applyFill="1" applyBorder="1" applyAlignment="1" applyProtection="1">
      <alignment/>
      <protection/>
    </xf>
    <xf numFmtId="3" fontId="14" fillId="3" borderId="3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 wrapText="1"/>
      <protection/>
    </xf>
    <xf numFmtId="0" fontId="16" fillId="3" borderId="10" xfId="0" applyFont="1" applyFill="1" applyBorder="1" applyAlignment="1" applyProtection="1">
      <alignment wrapText="1"/>
      <protection/>
    </xf>
    <xf numFmtId="0" fontId="14" fillId="3" borderId="10" xfId="0" applyFont="1" applyFill="1" applyBorder="1" applyAlignment="1" applyProtection="1">
      <alignment horizontal="center" wrapText="1"/>
      <protection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0" fontId="14" fillId="3" borderId="10" xfId="0" applyFont="1" applyFill="1" applyBorder="1" applyAlignment="1" applyProtection="1">
      <alignment wrapText="1"/>
      <protection/>
    </xf>
    <xf numFmtId="0" fontId="16" fillId="3" borderId="10" xfId="0" applyFont="1" applyFill="1" applyBorder="1" applyAlignment="1" applyProtection="1">
      <alignment horizontal="right" wrapText="1"/>
      <protection/>
    </xf>
    <xf numFmtId="0" fontId="14" fillId="3" borderId="10" xfId="0" applyFont="1" applyFill="1" applyBorder="1" applyAlignment="1" applyProtection="1">
      <alignment horizontal="left" indent="1"/>
      <protection/>
    </xf>
    <xf numFmtId="0" fontId="14" fillId="3" borderId="10" xfId="0" applyFont="1" applyFill="1" applyBorder="1" applyAlignment="1" applyProtection="1">
      <alignment horizontal="center"/>
      <protection/>
    </xf>
    <xf numFmtId="0" fontId="14" fillId="3" borderId="10" xfId="0" applyFont="1" applyFill="1" applyBorder="1" applyAlignment="1">
      <alignment horizontal="left" wrapText="1" indent="1"/>
    </xf>
    <xf numFmtId="0" fontId="16" fillId="3" borderId="10" xfId="0" applyFont="1" applyFill="1" applyBorder="1" applyAlignment="1" applyProtection="1">
      <alignment horizontal="right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0" fontId="14" fillId="3" borderId="10" xfId="0" applyFont="1" applyFill="1" applyBorder="1" applyAlignment="1" applyProtection="1">
      <alignment/>
      <protection/>
    </xf>
    <xf numFmtId="0" fontId="14" fillId="5" borderId="29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181" fontId="14" fillId="5" borderId="10" xfId="0" applyNumberFormat="1" applyFont="1" applyFill="1" applyBorder="1" applyAlignment="1">
      <alignment/>
    </xf>
    <xf numFmtId="0" fontId="14" fillId="5" borderId="10" xfId="238" applyFont="1" applyFill="1" applyBorder="1" applyAlignment="1" applyProtection="1">
      <alignment horizontal="center" vertical="center" wrapText="1"/>
      <protection/>
    </xf>
    <xf numFmtId="0" fontId="16" fillId="5" borderId="10" xfId="240" applyFont="1" applyFill="1" applyBorder="1" applyAlignment="1" applyProtection="1">
      <alignment vertical="center" wrapText="1"/>
      <protection/>
    </xf>
    <xf numFmtId="3" fontId="14" fillId="5" borderId="30" xfId="0" applyNumberFormat="1" applyFont="1" applyFill="1" applyBorder="1" applyAlignment="1">
      <alignment/>
    </xf>
    <xf numFmtId="0" fontId="16" fillId="5" borderId="10" xfId="238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/>
      <protection/>
    </xf>
    <xf numFmtId="0" fontId="14" fillId="5" borderId="10" xfId="0" applyFont="1" applyFill="1" applyBorder="1" applyAlignment="1" applyProtection="1">
      <alignment vertical="center" wrapText="1"/>
      <protection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 wrapText="1"/>
      <protection/>
    </xf>
    <xf numFmtId="0" fontId="14" fillId="7" borderId="29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1" fontId="14" fillId="7" borderId="10" xfId="0" applyNumberFormat="1" applyFont="1" applyFill="1" applyBorder="1" applyAlignment="1">
      <alignment/>
    </xf>
    <xf numFmtId="0" fontId="14" fillId="7" borderId="10" xfId="238" applyFont="1" applyFill="1" applyBorder="1" applyAlignment="1" applyProtection="1">
      <alignment horizontal="center" vertical="center" wrapText="1"/>
      <protection/>
    </xf>
    <xf numFmtId="0" fontId="16" fillId="7" borderId="10" xfId="240" applyFont="1" applyFill="1" applyBorder="1" applyAlignment="1" applyProtection="1">
      <alignment vertical="center" wrapText="1"/>
      <protection/>
    </xf>
    <xf numFmtId="3" fontId="14" fillId="7" borderId="30" xfId="0" applyNumberFormat="1" applyFont="1" applyFill="1" applyBorder="1" applyAlignment="1">
      <alignment/>
    </xf>
    <xf numFmtId="0" fontId="16" fillId="7" borderId="10" xfId="238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/>
      <protection/>
    </xf>
    <xf numFmtId="0" fontId="14" fillId="7" borderId="10" xfId="0" applyFont="1" applyFill="1" applyBorder="1" applyAlignment="1" applyProtection="1">
      <alignment vertical="center" wrapText="1"/>
      <protection/>
    </xf>
    <xf numFmtId="0" fontId="14" fillId="7" borderId="10" xfId="0" applyFont="1" applyFill="1" applyBorder="1" applyAlignment="1" applyProtection="1">
      <alignment horizontal="left" vertical="center" wrapText="1"/>
      <protection/>
    </xf>
    <xf numFmtId="0" fontId="16" fillId="7" borderId="10" xfId="0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 wrapText="1"/>
      <protection/>
    </xf>
    <xf numFmtId="0" fontId="14" fillId="9" borderId="29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181" fontId="14" fillId="9" borderId="10" xfId="0" applyNumberFormat="1" applyFont="1" applyFill="1" applyBorder="1" applyAlignment="1">
      <alignment/>
    </xf>
    <xf numFmtId="0" fontId="14" fillId="9" borderId="10" xfId="238" applyFont="1" applyFill="1" applyBorder="1" applyAlignment="1" applyProtection="1">
      <alignment horizontal="left" vertical="center" wrapText="1"/>
      <protection/>
    </xf>
    <xf numFmtId="0" fontId="16" fillId="9" borderId="10" xfId="0" applyFont="1" applyFill="1" applyBorder="1" applyAlignment="1" applyProtection="1">
      <alignment horizontal="left" vertical="center" wrapText="1"/>
      <protection/>
    </xf>
    <xf numFmtId="3" fontId="14" fillId="9" borderId="30" xfId="0" applyNumberFormat="1" applyFont="1" applyFill="1" applyBorder="1" applyAlignment="1">
      <alignment/>
    </xf>
    <xf numFmtId="0" fontId="14" fillId="9" borderId="10" xfId="0" applyFont="1" applyFill="1" applyBorder="1" applyAlignment="1" applyProtection="1">
      <alignment horizontal="left" vertical="center" wrapText="1"/>
      <protection/>
    </xf>
    <xf numFmtId="0" fontId="14" fillId="9" borderId="10" xfId="0" applyFont="1" applyFill="1" applyBorder="1" applyAlignment="1" applyProtection="1">
      <alignment horizontal="left" vertical="center" wrapText="1" indent="2"/>
      <protection/>
    </xf>
    <xf numFmtId="0" fontId="14" fillId="9" borderId="10" xfId="0" applyFont="1" applyFill="1" applyBorder="1" applyAlignment="1" applyProtection="1">
      <alignment/>
      <protection/>
    </xf>
    <xf numFmtId="0" fontId="16" fillId="9" borderId="10" xfId="238" applyFont="1" applyFill="1" applyBorder="1" applyAlignment="1" applyProtection="1">
      <alignment horizontal="left" vertical="center" wrapText="1"/>
      <protection/>
    </xf>
    <xf numFmtId="0" fontId="14" fillId="7" borderId="10" xfId="238" applyFont="1" applyFill="1" applyBorder="1" applyAlignment="1" applyProtection="1">
      <alignment horizontal="left" vertical="center" wrapText="1"/>
      <protection/>
    </xf>
    <xf numFmtId="0" fontId="16" fillId="7" borderId="10" xfId="241" applyFont="1" applyFill="1" applyBorder="1" applyAlignment="1" applyProtection="1">
      <alignment horizontal="left" vertical="justify" wrapText="1"/>
      <protection/>
    </xf>
    <xf numFmtId="0" fontId="14" fillId="7" borderId="10" xfId="241" applyFont="1" applyFill="1" applyBorder="1" applyAlignment="1" applyProtection="1">
      <alignment horizontal="left" vertical="justify" wrapText="1"/>
      <protection/>
    </xf>
    <xf numFmtId="0" fontId="14" fillId="9" borderId="10" xfId="235" applyFont="1" applyFill="1" applyBorder="1" applyAlignment="1" applyProtection="1">
      <alignment horizontal="left" vertical="center" wrapText="1"/>
      <protection/>
    </xf>
    <xf numFmtId="0" fontId="14" fillId="9" borderId="10" xfId="235" applyFont="1" applyFill="1" applyBorder="1" applyAlignment="1" applyProtection="1">
      <alignment horizontal="left" wrapText="1"/>
      <protection/>
    </xf>
    <xf numFmtId="0" fontId="14" fillId="9" borderId="10" xfId="235" applyFont="1" applyFill="1" applyBorder="1" applyAlignment="1" applyProtection="1">
      <alignment horizontal="left" wrapText="1" indent="1"/>
      <protection/>
    </xf>
    <xf numFmtId="0" fontId="14" fillId="9" borderId="10" xfId="237" applyFont="1" applyFill="1" applyBorder="1" applyAlignment="1" applyProtection="1">
      <alignment horizontal="left" vertical="center" wrapText="1"/>
      <protection/>
    </xf>
    <xf numFmtId="0" fontId="14" fillId="9" borderId="10" xfId="237" applyFont="1" applyFill="1" applyBorder="1" applyAlignment="1" applyProtection="1">
      <alignment horizontal="left" wrapText="1" indent="1"/>
      <protection/>
    </xf>
    <xf numFmtId="0" fontId="16" fillId="9" borderId="10" xfId="235" applyFont="1" applyFill="1" applyBorder="1" applyAlignment="1" applyProtection="1">
      <alignment horizontal="left" vertical="center"/>
      <protection/>
    </xf>
    <xf numFmtId="0" fontId="16" fillId="9" borderId="10" xfId="235" applyFont="1" applyFill="1" applyBorder="1" applyAlignment="1" applyProtection="1">
      <alignment horizontal="left"/>
      <protection/>
    </xf>
    <xf numFmtId="0" fontId="14" fillId="45" borderId="29" xfId="0" applyFont="1" applyFill="1" applyBorder="1" applyAlignment="1">
      <alignment/>
    </xf>
    <xf numFmtId="0" fontId="14" fillId="45" borderId="10" xfId="0" applyFont="1" applyFill="1" applyBorder="1" applyAlignment="1">
      <alignment/>
    </xf>
    <xf numFmtId="181" fontId="14" fillId="45" borderId="10" xfId="0" applyNumberFormat="1" applyFont="1" applyFill="1" applyBorder="1" applyAlignment="1">
      <alignment/>
    </xf>
    <xf numFmtId="0" fontId="16" fillId="45" borderId="10" xfId="238" applyFont="1" applyFill="1" applyBorder="1" applyAlignment="1" applyProtection="1">
      <alignment horizontal="left" vertical="center" wrapText="1"/>
      <protection/>
    </xf>
    <xf numFmtId="0" fontId="16" fillId="45" borderId="10" xfId="0" applyFont="1" applyFill="1" applyBorder="1" applyAlignment="1" applyProtection="1">
      <alignment horizontal="left" vertical="center" wrapText="1"/>
      <protection/>
    </xf>
    <xf numFmtId="3" fontId="14" fillId="45" borderId="30" xfId="0" applyNumberFormat="1" applyFont="1" applyFill="1" applyBorder="1" applyAlignment="1">
      <alignment/>
    </xf>
    <xf numFmtId="0" fontId="14" fillId="45" borderId="10" xfId="238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 indent="3"/>
      <protection/>
    </xf>
    <xf numFmtId="0" fontId="14" fillId="44" borderId="29" xfId="0" applyFont="1" applyFill="1" applyBorder="1" applyAlignment="1">
      <alignment/>
    </xf>
    <xf numFmtId="0" fontId="14" fillId="44" borderId="10" xfId="0" applyFont="1" applyFill="1" applyBorder="1" applyAlignment="1">
      <alignment/>
    </xf>
    <xf numFmtId="181" fontId="14" fillId="44" borderId="10" xfId="0" applyNumberFormat="1" applyFont="1" applyFill="1" applyBorder="1" applyAlignment="1">
      <alignment/>
    </xf>
    <xf numFmtId="0" fontId="16" fillId="44" borderId="10" xfId="238" applyFont="1" applyFill="1" applyBorder="1" applyAlignment="1" applyProtection="1">
      <alignment horizontal="left" vertical="center" wrapText="1"/>
      <protection/>
    </xf>
    <xf numFmtId="0" fontId="16" fillId="44" borderId="10" xfId="0" applyFont="1" applyFill="1" applyBorder="1" applyAlignment="1" applyProtection="1">
      <alignment horizontal="left" vertical="top" wrapText="1"/>
      <protection/>
    </xf>
    <xf numFmtId="3" fontId="14" fillId="44" borderId="30" xfId="0" applyNumberFormat="1" applyFont="1" applyFill="1" applyBorder="1" applyAlignment="1">
      <alignment/>
    </xf>
    <xf numFmtId="0" fontId="14" fillId="44" borderId="10" xfId="238" applyFont="1" applyFill="1" applyBorder="1" applyAlignment="1" applyProtection="1">
      <alignment horizontal="left" vertical="center" wrapText="1"/>
      <protection/>
    </xf>
    <xf numFmtId="0" fontId="14" fillId="44" borderId="10" xfId="0" applyFont="1" applyFill="1" applyBorder="1" applyAlignment="1" applyProtection="1">
      <alignment horizontal="left" vertical="top" wrapText="1"/>
      <protection/>
    </xf>
    <xf numFmtId="0" fontId="14" fillId="44" borderId="10" xfId="0" applyFont="1" applyFill="1" applyBorder="1" applyAlignment="1" applyProtection="1">
      <alignment horizontal="left" vertical="top" wrapText="1" indent="1"/>
      <protection/>
    </xf>
    <xf numFmtId="0" fontId="14" fillId="44" borderId="31" xfId="0" applyFont="1" applyFill="1" applyBorder="1" applyAlignment="1">
      <alignment/>
    </xf>
    <xf numFmtId="0" fontId="14" fillId="44" borderId="27" xfId="0" applyFont="1" applyFill="1" applyBorder="1" applyAlignment="1">
      <alignment/>
    </xf>
    <xf numFmtId="181" fontId="14" fillId="44" borderId="27" xfId="0" applyNumberFormat="1" applyFont="1" applyFill="1" applyBorder="1" applyAlignment="1">
      <alignment/>
    </xf>
    <xf numFmtId="0" fontId="14" fillId="44" borderId="27" xfId="238" applyFont="1" applyFill="1" applyBorder="1" applyAlignment="1" applyProtection="1">
      <alignment horizontal="left" vertical="center" wrapText="1"/>
      <protection/>
    </xf>
    <xf numFmtId="0" fontId="16" fillId="44" borderId="27" xfId="0" applyFont="1" applyFill="1" applyBorder="1" applyAlignment="1" applyProtection="1">
      <alignment horizontal="left" vertical="top" wrapText="1"/>
      <protection/>
    </xf>
    <xf numFmtId="3" fontId="14" fillId="44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7" fontId="14" fillId="0" borderId="0" xfId="238" applyNumberFormat="1" applyFont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/>
    </xf>
    <xf numFmtId="0" fontId="14" fillId="0" borderId="0" xfId="238" applyFont="1" applyBorder="1" applyAlignment="1" applyProtection="1">
      <alignment vertical="center"/>
      <protection/>
    </xf>
    <xf numFmtId="0" fontId="14" fillId="0" borderId="0" xfId="238" applyFont="1" applyBorder="1" applyAlignment="1" applyProtection="1">
      <alignment horizontal="left" vertical="center"/>
      <protection/>
    </xf>
    <xf numFmtId="0" fontId="14" fillId="0" borderId="10" xfId="238" applyFont="1" applyBorder="1" applyAlignment="1" applyProtection="1">
      <alignment horizontal="center" vertical="center" wrapText="1"/>
      <protection/>
    </xf>
    <xf numFmtId="49" fontId="14" fillId="0" borderId="10" xfId="238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8" applyFont="1" applyBorder="1" applyAlignment="1" applyProtection="1">
      <alignment horizontal="centerContinuous" vertical="center"/>
      <protection/>
    </xf>
    <xf numFmtId="0" fontId="4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8" applyFont="1" applyFill="1" applyAlignment="1" applyProtection="1">
      <alignment vertical="top"/>
      <protection/>
    </xf>
    <xf numFmtId="0" fontId="4" fillId="0" borderId="0" xfId="238" applyFont="1" applyBorder="1" applyAlignment="1" applyProtection="1">
      <alignment vertical="center" wrapText="1"/>
      <protection/>
    </xf>
    <xf numFmtId="0" fontId="5" fillId="0" borderId="0" xfId="238" applyFont="1" applyAlignment="1" applyProtection="1">
      <alignment vertical="center" wrapText="1"/>
      <protection/>
    </xf>
    <xf numFmtId="0" fontId="4" fillId="0" borderId="0" xfId="238" applyFont="1" applyBorder="1" applyAlignment="1" applyProtection="1">
      <alignment horizontal="right" vertical="center"/>
      <protection/>
    </xf>
    <xf numFmtId="187" fontId="4" fillId="0" borderId="0" xfId="238" applyNumberFormat="1" applyFont="1" applyAlignment="1" applyProtection="1">
      <alignment horizontal="left" vertical="center" wrapText="1"/>
      <protection/>
    </xf>
    <xf numFmtId="0" fontId="5" fillId="0" borderId="0" xfId="238" applyFont="1" applyBorder="1" applyAlignment="1" applyProtection="1">
      <alignment vertical="top" wrapText="1"/>
      <protection/>
    </xf>
    <xf numFmtId="0" fontId="4" fillId="0" borderId="0" xfId="238" applyFont="1" applyBorder="1" applyAlignment="1" applyProtection="1">
      <alignment vertical="center"/>
      <protection/>
    </xf>
    <xf numFmtId="0" fontId="4" fillId="0" borderId="0" xfId="238" applyFont="1" applyBorder="1" applyAlignment="1" applyProtection="1">
      <alignment horizontal="left" vertical="center"/>
      <protection/>
    </xf>
    <xf numFmtId="0" fontId="5" fillId="0" borderId="0" xfId="238" applyFont="1" applyFill="1" applyBorder="1" applyAlignment="1" applyProtection="1">
      <alignment vertical="top" wrapText="1"/>
      <protection/>
    </xf>
    <xf numFmtId="0" fontId="4" fillId="0" borderId="0" xfId="239" applyFont="1" applyFill="1" applyBorder="1" applyAlignment="1" applyProtection="1">
      <alignment horizontal="right" vertical="center" wrapText="1"/>
      <protection/>
    </xf>
    <xf numFmtId="0" fontId="9" fillId="0" borderId="0" xfId="24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2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5" applyFont="1" applyBorder="1" applyAlignment="1" applyProtection="1">
      <alignment horizontal="center"/>
      <protection/>
    </xf>
    <xf numFmtId="0" fontId="14" fillId="0" borderId="10" xfId="235" applyFont="1" applyFill="1" applyBorder="1" applyAlignment="1" applyProtection="1">
      <alignment horizontal="centerContinuous"/>
      <protection/>
    </xf>
    <xf numFmtId="0" fontId="14" fillId="0" borderId="10" xfId="235" applyFont="1" applyBorder="1" applyAlignment="1" applyProtection="1">
      <alignment horizontal="center" vertical="center" wrapText="1"/>
      <protection/>
    </xf>
    <xf numFmtId="187" fontId="14" fillId="0" borderId="0" xfId="238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7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1" applyFont="1" applyFill="1" applyBorder="1" applyAlignment="1" applyProtection="1">
      <alignment horizontal="left" vertical="center" wrapText="1"/>
      <protection/>
    </xf>
    <xf numFmtId="0" fontId="14" fillId="0" borderId="10" xfId="241" applyFont="1" applyFill="1" applyBorder="1" applyAlignment="1" applyProtection="1">
      <alignment horizontal="left" vertical="justify" wrapText="1"/>
      <protection/>
    </xf>
    <xf numFmtId="0" fontId="16" fillId="0" borderId="0" xfId="238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1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 horizontal="left" vertical="justify"/>
      <protection/>
    </xf>
    <xf numFmtId="0" fontId="16" fillId="0" borderId="18" xfId="241" applyFont="1" applyFill="1" applyBorder="1" applyAlignment="1" applyProtection="1">
      <alignment horizontal="center" vertical="center" wrapText="1"/>
      <protection/>
    </xf>
    <xf numFmtId="0" fontId="14" fillId="0" borderId="10" xfId="238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44" borderId="10" xfId="238" applyFont="1" applyFill="1" applyBorder="1" applyAlignment="1" applyProtection="1">
      <alignment horizontal="center" vertical="center" wrapText="1"/>
      <protection/>
    </xf>
    <xf numFmtId="0" fontId="14" fillId="44" borderId="10" xfId="0" applyFont="1" applyFill="1" applyBorder="1" applyAlignment="1" applyProtection="1">
      <alignment horizontal="left"/>
      <protection/>
    </xf>
    <xf numFmtId="0" fontId="14" fillId="44" borderId="10" xfId="241" applyFont="1" applyFill="1" applyBorder="1" applyAlignment="1" applyProtection="1">
      <alignment horizontal="left" vertical="center" wrapText="1"/>
      <protection/>
    </xf>
    <xf numFmtId="0" fontId="14" fillId="44" borderId="10" xfId="241" applyFont="1" applyFill="1" applyBorder="1" applyAlignment="1" applyProtection="1">
      <alignment horizontal="left" vertical="justify" wrapText="1"/>
      <protection/>
    </xf>
    <xf numFmtId="0" fontId="14" fillId="44" borderId="10" xfId="0" applyFont="1" applyFill="1" applyBorder="1" applyAlignment="1" applyProtection="1">
      <alignment/>
      <protection/>
    </xf>
    <xf numFmtId="0" fontId="14" fillId="7" borderId="26" xfId="242" applyFont="1" applyFill="1" applyBorder="1" applyAlignment="1" applyProtection="1">
      <alignment horizontal="center"/>
      <protection locked="0"/>
    </xf>
    <xf numFmtId="49" fontId="14" fillId="7" borderId="26" xfId="242" applyNumberFormat="1" applyFont="1" applyFill="1" applyBorder="1" applyAlignment="1" applyProtection="1">
      <alignment horizontal="center"/>
      <protection locked="0"/>
    </xf>
    <xf numFmtId="49" fontId="14" fillId="7" borderId="10" xfId="242" applyNumberFormat="1" applyFont="1" applyFill="1" applyBorder="1" applyAlignment="1" applyProtection="1">
      <alignment horizontal="center"/>
      <protection locked="0"/>
    </xf>
    <xf numFmtId="0" fontId="31" fillId="0" borderId="33" xfId="0" applyFont="1" applyFill="1" applyBorder="1" applyAlignment="1">
      <alignment horizontal="center"/>
    </xf>
    <xf numFmtId="0" fontId="31" fillId="0" borderId="34" xfId="0" applyFont="1" applyFill="1" applyBorder="1" applyAlignment="1">
      <alignment horizontal="center"/>
    </xf>
    <xf numFmtId="3" fontId="31" fillId="0" borderId="35" xfId="0" applyNumberFormat="1" applyFont="1" applyFill="1" applyBorder="1" applyAlignment="1">
      <alignment horizontal="center"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188" fontId="14" fillId="7" borderId="10" xfId="234" applyNumberFormat="1" applyFont="1" applyFill="1" applyBorder="1" applyAlignment="1" applyProtection="1">
      <alignment/>
      <protection locked="0"/>
    </xf>
    <xf numFmtId="0" fontId="14" fillId="0" borderId="18" xfId="241" applyFont="1" applyFill="1" applyBorder="1" applyAlignment="1">
      <alignment horizontal="center" vertical="justify"/>
      <protection/>
    </xf>
    <xf numFmtId="0" fontId="16" fillId="0" borderId="20" xfId="234" applyFont="1" applyFill="1" applyBorder="1" applyAlignment="1" applyProtection="1">
      <alignment horizontal="center" vertical="center" wrapText="1"/>
      <protection/>
    </xf>
    <xf numFmtId="1" fontId="14" fillId="7" borderId="10" xfId="131" applyNumberFormat="1" applyFont="1" applyFill="1" applyBorder="1" applyProtection="1">
      <alignment/>
      <protection locked="0"/>
    </xf>
    <xf numFmtId="1" fontId="14" fillId="7" borderId="36" xfId="131" applyNumberFormat="1" applyFont="1" applyFill="1" applyBorder="1" applyProtection="1">
      <alignment/>
      <protection locked="0"/>
    </xf>
    <xf numFmtId="1" fontId="14" fillId="7" borderId="37" xfId="131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7" borderId="0" xfId="0" applyNumberFormat="1" applyFont="1" applyFill="1" applyAlignment="1" applyProtection="1">
      <alignment/>
      <protection/>
    </xf>
    <xf numFmtId="3" fontId="1" fillId="47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3" fontId="14" fillId="7" borderId="17" xfId="242" applyNumberFormat="1" applyFont="1" applyFill="1" applyBorder="1" applyProtection="1">
      <alignment/>
      <protection locked="0"/>
    </xf>
    <xf numFmtId="193" fontId="14" fillId="7" borderId="18" xfId="242" applyNumberFormat="1" applyFont="1" applyFill="1" applyBorder="1" applyProtection="1">
      <alignment/>
      <protection locked="0"/>
    </xf>
    <xf numFmtId="193" fontId="14" fillId="7" borderId="22" xfId="234" applyNumberFormat="1" applyFont="1" applyFill="1" applyBorder="1" applyAlignment="1" applyProtection="1">
      <alignment/>
      <protection locked="0"/>
    </xf>
    <xf numFmtId="193" fontId="14" fillId="7" borderId="24" xfId="234" applyNumberFormat="1" applyFont="1" applyFill="1" applyBorder="1" applyAlignment="1" applyProtection="1">
      <alignment/>
      <protection locked="0"/>
    </xf>
    <xf numFmtId="193" fontId="14" fillId="7" borderId="24" xfId="131" applyNumberFormat="1" applyFont="1" applyFill="1" applyBorder="1" applyAlignment="1" applyProtection="1">
      <alignment/>
      <protection locked="0"/>
    </xf>
    <xf numFmtId="195" fontId="14" fillId="7" borderId="10" xfId="234" applyNumberFormat="1" applyFont="1" applyFill="1" applyBorder="1" applyAlignment="1" applyProtection="1">
      <alignment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183" fontId="14" fillId="7" borderId="10" xfId="0" applyNumberFormat="1" applyFont="1" applyFill="1" applyBorder="1" applyAlignment="1" applyProtection="1">
      <alignment horizontal="right"/>
      <protection locked="0"/>
    </xf>
    <xf numFmtId="190" fontId="14" fillId="7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44" borderId="10" xfId="0" applyFont="1" applyFill="1" applyBorder="1" applyAlignment="1" applyProtection="1">
      <alignment horizontal="right"/>
      <protection locked="0"/>
    </xf>
    <xf numFmtId="183" fontId="14" fillId="44" borderId="10" xfId="0" applyNumberFormat="1" applyFont="1" applyFill="1" applyBorder="1" applyAlignment="1" applyProtection="1">
      <alignment horizontal="right"/>
      <protection locked="0"/>
    </xf>
    <xf numFmtId="190" fontId="14" fillId="44" borderId="10" xfId="0" applyNumberFormat="1" applyFont="1" applyFill="1" applyBorder="1" applyAlignment="1" applyProtection="1">
      <alignment horizontal="right"/>
      <protection locked="0"/>
    </xf>
    <xf numFmtId="192" fontId="14" fillId="44" borderId="10" xfId="0" applyNumberFormat="1" applyFont="1" applyFill="1" applyBorder="1" applyAlignment="1" applyProtection="1">
      <alignment horizontal="right"/>
      <protection locked="0"/>
    </xf>
    <xf numFmtId="10" fontId="14" fillId="44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1" applyNumberFormat="1" applyFont="1" applyFill="1" applyBorder="1" applyAlignment="1" applyProtection="1">
      <alignment horizontal="right" vertical="justify" wrapText="1"/>
      <protection/>
    </xf>
    <xf numFmtId="3" fontId="1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center"/>
      <protection/>
    </xf>
    <xf numFmtId="3" fontId="1" fillId="0" borderId="10" xfId="241" applyNumberFormat="1" applyFont="1" applyFill="1" applyBorder="1" applyAlignment="1" applyProtection="1">
      <alignment horizontal="right" vertical="center"/>
      <protection/>
    </xf>
    <xf numFmtId="3" fontId="14" fillId="0" borderId="38" xfId="235" applyNumberFormat="1" applyFont="1" applyFill="1" applyBorder="1" applyAlignment="1" applyProtection="1">
      <alignment horizontal="right" vertical="center" wrapText="1"/>
      <protection/>
    </xf>
    <xf numFmtId="3" fontId="14" fillId="0" borderId="38" xfId="235" applyNumberFormat="1" applyFont="1" applyFill="1" applyBorder="1" applyAlignment="1" applyProtection="1">
      <alignment horizontal="center" vertical="center" wrapText="1"/>
      <protection/>
    </xf>
    <xf numFmtId="3" fontId="14" fillId="0" borderId="10" xfId="235" applyNumberFormat="1" applyFont="1" applyFill="1" applyBorder="1" applyAlignment="1" applyProtection="1">
      <alignment vertical="center" wrapText="1"/>
      <protection/>
    </xf>
    <xf numFmtId="10" fontId="14" fillId="0" borderId="18" xfId="242" applyNumberFormat="1" applyFont="1" applyFill="1" applyBorder="1" applyProtection="1">
      <alignment/>
      <protection/>
    </xf>
    <xf numFmtId="10" fontId="14" fillId="0" borderId="10" xfId="242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44" borderId="18" xfId="242" applyFont="1" applyFill="1" applyBorder="1" applyAlignment="1" applyProtection="1">
      <alignment horizontal="center" vertical="center"/>
      <protection/>
    </xf>
    <xf numFmtId="0" fontId="14" fillId="44" borderId="17" xfId="242" applyFont="1" applyFill="1" applyBorder="1" applyProtection="1">
      <alignment/>
      <protection/>
    </xf>
    <xf numFmtId="3" fontId="16" fillId="0" borderId="17" xfId="242" applyNumberFormat="1" applyFont="1" applyFill="1" applyBorder="1" applyProtection="1">
      <alignment/>
      <protection/>
    </xf>
    <xf numFmtId="0" fontId="14" fillId="0" borderId="0" xfId="242" applyFont="1" applyFill="1" applyBorder="1" applyProtection="1">
      <alignment/>
      <protection/>
    </xf>
    <xf numFmtId="0" fontId="14" fillId="0" borderId="0" xfId="242" applyFont="1" applyFill="1" applyBorder="1" applyAlignment="1" applyProtection="1">
      <alignment horizontal="center"/>
      <protection/>
    </xf>
    <xf numFmtId="3" fontId="14" fillId="0" borderId="0" xfId="242" applyNumberFormat="1" applyFont="1" applyFill="1" applyBorder="1" applyAlignment="1" applyProtection="1">
      <alignment horizontal="right"/>
      <protection/>
    </xf>
    <xf numFmtId="49" fontId="14" fillId="0" borderId="0" xfId="242" applyNumberFormat="1" applyFont="1" applyFill="1" applyBorder="1" applyAlignment="1" applyProtection="1">
      <alignment horizontal="center"/>
      <protection/>
    </xf>
    <xf numFmtId="184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Protection="1">
      <alignment/>
      <protection/>
    </xf>
    <xf numFmtId="3" fontId="14" fillId="0" borderId="0" xfId="242" applyNumberFormat="1" applyFont="1" applyFill="1" applyBorder="1" applyProtection="1">
      <alignment/>
      <protection/>
    </xf>
    <xf numFmtId="193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Alignment="1" applyProtection="1">
      <alignment horizontal="center"/>
      <protection/>
    </xf>
    <xf numFmtId="3" fontId="16" fillId="0" borderId="0" xfId="242" applyNumberFormat="1" applyFont="1" applyFill="1" applyBorder="1" applyProtection="1">
      <alignment/>
      <protection/>
    </xf>
    <xf numFmtId="10" fontId="16" fillId="0" borderId="0" xfId="242" applyNumberFormat="1" applyFont="1" applyFill="1" applyBorder="1" applyProtection="1">
      <alignment/>
      <protection/>
    </xf>
    <xf numFmtId="10" fontId="16" fillId="0" borderId="17" xfId="242" applyNumberFormat="1" applyFont="1" applyFill="1" applyBorder="1" applyProtection="1">
      <alignment/>
      <protection/>
    </xf>
    <xf numFmtId="0" fontId="14" fillId="44" borderId="17" xfId="242" applyFont="1" applyFill="1" applyBorder="1" applyAlignment="1" applyProtection="1">
      <alignment horizontal="center"/>
      <protection/>
    </xf>
    <xf numFmtId="3" fontId="14" fillId="44" borderId="17" xfId="242" applyNumberFormat="1" applyFont="1" applyFill="1" applyBorder="1" applyAlignment="1" applyProtection="1">
      <alignment horizontal="right"/>
      <protection/>
    </xf>
    <xf numFmtId="49" fontId="14" fillId="44" borderId="17" xfId="242" applyNumberFormat="1" applyFont="1" applyFill="1" applyBorder="1" applyAlignment="1" applyProtection="1">
      <alignment horizontal="center"/>
      <protection/>
    </xf>
    <xf numFmtId="184" fontId="14" fillId="44" borderId="17" xfId="242" applyNumberFormat="1" applyFont="1" applyFill="1" applyBorder="1" applyProtection="1">
      <alignment/>
      <protection/>
    </xf>
    <xf numFmtId="4" fontId="14" fillId="44" borderId="17" xfId="242" applyNumberFormat="1" applyFont="1" applyFill="1" applyBorder="1" applyProtection="1">
      <alignment/>
      <protection/>
    </xf>
    <xf numFmtId="193" fontId="14" fillId="44" borderId="17" xfId="242" applyNumberFormat="1" applyFont="1" applyFill="1" applyBorder="1" applyProtection="1">
      <alignment/>
      <protection/>
    </xf>
    <xf numFmtId="4" fontId="14" fillId="44" borderId="17" xfId="242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1" applyFont="1" applyFill="1" applyBorder="1" applyAlignment="1" applyProtection="1">
      <alignment horizontal="center" vertical="center" wrapText="1"/>
      <protection/>
    </xf>
    <xf numFmtId="0" fontId="1" fillId="0" borderId="38" xfId="241" applyFont="1" applyFill="1" applyBorder="1" applyAlignment="1" applyProtection="1">
      <alignment horizontal="center" vertical="center" wrapText="1"/>
      <protection/>
    </xf>
    <xf numFmtId="0" fontId="1" fillId="0" borderId="25" xfId="241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39" xfId="241" applyFont="1" applyFill="1" applyBorder="1" applyAlignment="1" applyProtection="1">
      <alignment horizontal="center" vertical="center" wrapText="1"/>
      <protection/>
    </xf>
    <xf numFmtId="0" fontId="1" fillId="0" borderId="40" xfId="24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center" vertical="center" wrapText="1"/>
      <protection hidden="1"/>
    </xf>
    <xf numFmtId="0" fontId="16" fillId="0" borderId="18" xfId="235" applyFont="1" applyBorder="1" applyAlignment="1" applyProtection="1">
      <alignment horizontal="center" vertical="center" wrapText="1"/>
      <protection/>
    </xf>
    <xf numFmtId="0" fontId="16" fillId="0" borderId="38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8" xfId="235" applyFont="1" applyFill="1" applyBorder="1" applyAlignment="1" applyProtection="1">
      <alignment horizontal="center" vertical="center" wrapText="1"/>
      <protection/>
    </xf>
    <xf numFmtId="0" fontId="16" fillId="0" borderId="38" xfId="235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6" fillId="0" borderId="39" xfId="242" applyFont="1" applyFill="1" applyBorder="1" applyAlignment="1" applyProtection="1">
      <alignment horizontal="center" vertical="center"/>
      <protection/>
    </xf>
    <xf numFmtId="0" fontId="16" fillId="0" borderId="41" xfId="242" applyFont="1" applyFill="1" applyBorder="1" applyAlignment="1" applyProtection="1">
      <alignment horizontal="center" vertical="center"/>
      <protection/>
    </xf>
    <xf numFmtId="0" fontId="16" fillId="0" borderId="40" xfId="242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/>
      <protection/>
    </xf>
    <xf numFmtId="0" fontId="16" fillId="0" borderId="41" xfId="234" applyFont="1" applyFill="1" applyBorder="1" applyAlignment="1" applyProtection="1">
      <alignment horizontal="center" vertical="center"/>
      <protection/>
    </xf>
    <xf numFmtId="0" fontId="16" fillId="0" borderId="40" xfId="234" applyFont="1" applyFill="1" applyBorder="1" applyAlignment="1" applyProtection="1">
      <alignment horizontal="center" vertical="center"/>
      <protection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0" fontId="14" fillId="0" borderId="38" xfId="234" applyFont="1" applyFill="1" applyBorder="1" applyAlignment="1" applyProtection="1">
      <alignment horizontal="center" vertical="center" wrapText="1"/>
      <protection/>
    </xf>
    <xf numFmtId="0" fontId="14" fillId="0" borderId="18" xfId="242" applyFont="1" applyFill="1" applyBorder="1" applyAlignment="1" applyProtection="1">
      <alignment horizontal="center" vertical="center" textRotation="90"/>
      <protection/>
    </xf>
    <xf numFmtId="0" fontId="14" fillId="0" borderId="38" xfId="242" applyFont="1" applyFill="1" applyBorder="1" applyAlignment="1" applyProtection="1">
      <alignment horizontal="center" vertical="center" textRotation="90"/>
      <protection/>
    </xf>
    <xf numFmtId="0" fontId="16" fillId="0" borderId="0" xfId="2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8" applyFont="1" applyBorder="1" applyAlignment="1" applyProtection="1">
      <alignment horizontal="left" vertical="center" indent="15"/>
      <protection hidden="1"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0" fontId="16" fillId="42" borderId="38" xfId="234" applyFont="1" applyFill="1" applyBorder="1" applyAlignment="1" applyProtection="1">
      <alignment horizontal="center" vertical="center" wrapText="1"/>
      <protection/>
    </xf>
    <xf numFmtId="0" fontId="16" fillId="42" borderId="20" xfId="234" applyFont="1" applyFill="1" applyBorder="1" applyAlignment="1" applyProtection="1">
      <alignment horizontal="center" vertical="center" textRotation="90" wrapText="1"/>
      <protection/>
    </xf>
    <xf numFmtId="0" fontId="16" fillId="42" borderId="38" xfId="234" applyFont="1" applyFill="1" applyBorder="1" applyAlignment="1" applyProtection="1">
      <alignment horizontal="center" vertical="center" textRotation="90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4" applyFont="1" applyFill="1" applyBorder="1" applyAlignment="1" applyProtection="1">
      <alignment horizontal="center" vertical="center" wrapText="1"/>
      <protection/>
    </xf>
    <xf numFmtId="0" fontId="16" fillId="42" borderId="13" xfId="234" applyFont="1" applyFill="1" applyBorder="1" applyAlignment="1" applyProtection="1">
      <alignment horizontal="center" vertical="center" wrapText="1"/>
      <protection/>
    </xf>
    <xf numFmtId="0" fontId="16" fillId="0" borderId="0" xfId="238" applyFont="1" applyBorder="1" applyAlignment="1" applyProtection="1">
      <alignment horizontal="center" vertical="center"/>
      <protection/>
    </xf>
  </cellXfs>
  <cellStyles count="46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13.02.07" xfId="234"/>
    <cellStyle name="Normal_El.7.2" xfId="235"/>
    <cellStyle name="Normal_Sheet1_Справка № 1 Търговски портфейл" xfId="236"/>
    <cellStyle name="Normal_Spravki_kod" xfId="237"/>
    <cellStyle name="Normal_Баланс" xfId="238"/>
    <cellStyle name="Normal_Отч.парич.поток" xfId="239"/>
    <cellStyle name="Normal_Отч.прих-разх" xfId="240"/>
    <cellStyle name="Normal_Отч.собств.кап." xfId="241"/>
    <cellStyle name="Normal_Справка № 1 Търговски портфейл" xfId="242"/>
    <cellStyle name="Normal_Финансов отчет" xfId="243"/>
    <cellStyle name="Note" xfId="244"/>
    <cellStyle name="Note 10" xfId="245"/>
    <cellStyle name="Note 10 2" xfId="246"/>
    <cellStyle name="Note 11" xfId="247"/>
    <cellStyle name="Note 11 2" xfId="248"/>
    <cellStyle name="Note 12" xfId="249"/>
    <cellStyle name="Note 12 2" xfId="250"/>
    <cellStyle name="Note 13" xfId="251"/>
    <cellStyle name="Note 13 2" xfId="252"/>
    <cellStyle name="Note 14" xfId="253"/>
    <cellStyle name="Note 14 2" xfId="254"/>
    <cellStyle name="Note 15" xfId="255"/>
    <cellStyle name="Note 15 2" xfId="256"/>
    <cellStyle name="Note 16 2" xfId="257"/>
    <cellStyle name="Note 17 2" xfId="258"/>
    <cellStyle name="Note 2" xfId="259"/>
    <cellStyle name="Note 2 10" xfId="260"/>
    <cellStyle name="Note 2 10 2" xfId="261"/>
    <cellStyle name="Note 2 11" xfId="262"/>
    <cellStyle name="Note 2 11 2" xfId="263"/>
    <cellStyle name="Note 2 12" xfId="264"/>
    <cellStyle name="Note 2 2" xfId="265"/>
    <cellStyle name="Note 2 2 2" xfId="266"/>
    <cellStyle name="Note 2 3" xfId="267"/>
    <cellStyle name="Note 2 3 2" xfId="268"/>
    <cellStyle name="Note 2 4" xfId="269"/>
    <cellStyle name="Note 2 4 2" xfId="270"/>
    <cellStyle name="Note 2 5" xfId="271"/>
    <cellStyle name="Note 2 5 2" xfId="272"/>
    <cellStyle name="Note 2 6" xfId="273"/>
    <cellStyle name="Note 2 6 2" xfId="274"/>
    <cellStyle name="Note 2 7" xfId="275"/>
    <cellStyle name="Note 2 7 2" xfId="276"/>
    <cellStyle name="Note 2 8" xfId="277"/>
    <cellStyle name="Note 2 8 2" xfId="278"/>
    <cellStyle name="Note 2 9" xfId="279"/>
    <cellStyle name="Note 2 9 2" xfId="280"/>
    <cellStyle name="Note 3" xfId="281"/>
    <cellStyle name="Note 3 2" xfId="282"/>
    <cellStyle name="Note 4" xfId="283"/>
    <cellStyle name="Note 4 10" xfId="284"/>
    <cellStyle name="Note 4 2" xfId="285"/>
    <cellStyle name="Note 4 2 2" xfId="286"/>
    <cellStyle name="Note 4 3" xfId="287"/>
    <cellStyle name="Note 4 3 2" xfId="288"/>
    <cellStyle name="Note 4 4" xfId="289"/>
    <cellStyle name="Note 4 4 2" xfId="290"/>
    <cellStyle name="Note 4 5" xfId="291"/>
    <cellStyle name="Note 4 5 2" xfId="292"/>
    <cellStyle name="Note 4 6" xfId="293"/>
    <cellStyle name="Note 4 6 2" xfId="294"/>
    <cellStyle name="Note 4 7" xfId="295"/>
    <cellStyle name="Note 4 7 2" xfId="296"/>
    <cellStyle name="Note 4 8" xfId="297"/>
    <cellStyle name="Note 4 8 2" xfId="298"/>
    <cellStyle name="Note 4 9" xfId="299"/>
    <cellStyle name="Note 4 9 2" xfId="300"/>
    <cellStyle name="Note 5" xfId="301"/>
    <cellStyle name="Note 5 10" xfId="302"/>
    <cellStyle name="Note 5 2" xfId="303"/>
    <cellStyle name="Note 5 2 2" xfId="304"/>
    <cellStyle name="Note 5 3" xfId="305"/>
    <cellStyle name="Note 5 3 2" xfId="306"/>
    <cellStyle name="Note 5 4" xfId="307"/>
    <cellStyle name="Note 5 4 2" xfId="308"/>
    <cellStyle name="Note 5 5" xfId="309"/>
    <cellStyle name="Note 5 5 2" xfId="310"/>
    <cellStyle name="Note 5 6" xfId="311"/>
    <cellStyle name="Note 5 6 2" xfId="312"/>
    <cellStyle name="Note 5 7" xfId="313"/>
    <cellStyle name="Note 5 7 2" xfId="314"/>
    <cellStyle name="Note 5 8" xfId="315"/>
    <cellStyle name="Note 5 8 2" xfId="316"/>
    <cellStyle name="Note 5 9" xfId="317"/>
    <cellStyle name="Note 5 9 2" xfId="318"/>
    <cellStyle name="Note 6" xfId="319"/>
    <cellStyle name="Note 6 2" xfId="320"/>
    <cellStyle name="Note 6 2 2" xfId="321"/>
    <cellStyle name="Note 6 3" xfId="322"/>
    <cellStyle name="Note 6 3 2" xfId="323"/>
    <cellStyle name="Note 6 4" xfId="324"/>
    <cellStyle name="Note 6 4 2" xfId="325"/>
    <cellStyle name="Note 6 5" xfId="326"/>
    <cellStyle name="Note 6 5 2" xfId="327"/>
    <cellStyle name="Note 6 6" xfId="328"/>
    <cellStyle name="Note 6 6 2" xfId="329"/>
    <cellStyle name="Note 6 7" xfId="330"/>
    <cellStyle name="Note 6 7 2" xfId="331"/>
    <cellStyle name="Note 6 8" xfId="332"/>
    <cellStyle name="Note 6 8 2" xfId="333"/>
    <cellStyle name="Note 6 9" xfId="334"/>
    <cellStyle name="Note 7" xfId="335"/>
    <cellStyle name="Note 7 2" xfId="336"/>
    <cellStyle name="Note 7 2 2" xfId="337"/>
    <cellStyle name="Note 7 3" xfId="338"/>
    <cellStyle name="Note 7 3 2" xfId="339"/>
    <cellStyle name="Note 7 4" xfId="340"/>
    <cellStyle name="Note 7 4 2" xfId="341"/>
    <cellStyle name="Note 7 5" xfId="342"/>
    <cellStyle name="Note 7 5 2" xfId="343"/>
    <cellStyle name="Note 7 6" xfId="344"/>
    <cellStyle name="Note 7 6 2" xfId="345"/>
    <cellStyle name="Note 7 7" xfId="346"/>
    <cellStyle name="Note 7 7 2" xfId="347"/>
    <cellStyle name="Note 7 8" xfId="348"/>
    <cellStyle name="Note 7 8 2" xfId="349"/>
    <cellStyle name="Note 7 9" xfId="350"/>
    <cellStyle name="Note 8" xfId="351"/>
    <cellStyle name="Note 8 2" xfId="352"/>
    <cellStyle name="Note 8 2 2" xfId="353"/>
    <cellStyle name="Note 8 3" xfId="354"/>
    <cellStyle name="Note 8 3 2" xfId="355"/>
    <cellStyle name="Note 8 4" xfId="356"/>
    <cellStyle name="Note 8 4 2" xfId="357"/>
    <cellStyle name="Note 8 5" xfId="358"/>
    <cellStyle name="Note 8 5 2" xfId="359"/>
    <cellStyle name="Note 8 6" xfId="360"/>
    <cellStyle name="Note 8 6 2" xfId="361"/>
    <cellStyle name="Note 8 7" xfId="362"/>
    <cellStyle name="Note 8 7 2" xfId="363"/>
    <cellStyle name="Note 8 8" xfId="364"/>
    <cellStyle name="Note 8 8 2" xfId="365"/>
    <cellStyle name="Note 8 9" xfId="366"/>
    <cellStyle name="Note 9" xfId="367"/>
    <cellStyle name="Note 9 2" xfId="368"/>
    <cellStyle name="Output" xfId="369"/>
    <cellStyle name="Percent" xfId="370"/>
    <cellStyle name="Percent 10" xfId="371"/>
    <cellStyle name="Percent 10 2" xfId="372"/>
    <cellStyle name="Percent 11" xfId="373"/>
    <cellStyle name="Percent 11 2" xfId="374"/>
    <cellStyle name="Percent 12" xfId="375"/>
    <cellStyle name="Percent 12 2" xfId="376"/>
    <cellStyle name="Percent 13" xfId="377"/>
    <cellStyle name="Percent 13 2" xfId="378"/>
    <cellStyle name="Percent 14" xfId="379"/>
    <cellStyle name="Percent 14 2" xfId="380"/>
    <cellStyle name="Percent 2" xfId="381"/>
    <cellStyle name="Percent 2 10" xfId="382"/>
    <cellStyle name="Percent 2 10 2" xfId="383"/>
    <cellStyle name="Percent 2 11" xfId="384"/>
    <cellStyle name="Percent 2 11 2" xfId="385"/>
    <cellStyle name="Percent 2 2" xfId="386"/>
    <cellStyle name="Percent 2 2 2" xfId="387"/>
    <cellStyle name="Percent 2 3" xfId="388"/>
    <cellStyle name="Percent 2 3 2" xfId="389"/>
    <cellStyle name="Percent 2 4" xfId="390"/>
    <cellStyle name="Percent 2 4 2" xfId="391"/>
    <cellStyle name="Percent 2 5" xfId="392"/>
    <cellStyle name="Percent 2 5 2" xfId="393"/>
    <cellStyle name="Percent 2 6" xfId="394"/>
    <cellStyle name="Percent 2 6 2" xfId="395"/>
    <cellStyle name="Percent 2 7" xfId="396"/>
    <cellStyle name="Percent 2 7 2" xfId="397"/>
    <cellStyle name="Percent 2 8" xfId="398"/>
    <cellStyle name="Percent 2 8 2" xfId="399"/>
    <cellStyle name="Percent 2 9" xfId="400"/>
    <cellStyle name="Percent 2 9 2" xfId="401"/>
    <cellStyle name="Percent 3" xfId="402"/>
    <cellStyle name="Percent 3 2" xfId="403"/>
    <cellStyle name="Percent 4" xfId="404"/>
    <cellStyle name="Percent 4 10" xfId="405"/>
    <cellStyle name="Percent 4 2" xfId="406"/>
    <cellStyle name="Percent 4 2 2" xfId="407"/>
    <cellStyle name="Percent 4 3" xfId="408"/>
    <cellStyle name="Percent 4 3 2" xfId="409"/>
    <cellStyle name="Percent 4 4" xfId="410"/>
    <cellStyle name="Percent 4 4 2" xfId="411"/>
    <cellStyle name="Percent 4 5" xfId="412"/>
    <cellStyle name="Percent 4 5 2" xfId="413"/>
    <cellStyle name="Percent 4 6" xfId="414"/>
    <cellStyle name="Percent 4 6 2" xfId="415"/>
    <cellStyle name="Percent 4 7" xfId="416"/>
    <cellStyle name="Percent 4 7 2" xfId="417"/>
    <cellStyle name="Percent 4 8" xfId="418"/>
    <cellStyle name="Percent 4 8 2" xfId="419"/>
    <cellStyle name="Percent 4 9" xfId="420"/>
    <cellStyle name="Percent 4 9 2" xfId="421"/>
    <cellStyle name="Percent 5" xfId="422"/>
    <cellStyle name="Percent 5 2" xfId="423"/>
    <cellStyle name="Percent 5 2 2" xfId="424"/>
    <cellStyle name="Percent 5 3" xfId="425"/>
    <cellStyle name="Percent 5 3 2" xfId="426"/>
    <cellStyle name="Percent 5 4" xfId="427"/>
    <cellStyle name="Percent 5 4 2" xfId="428"/>
    <cellStyle name="Percent 5 5" xfId="429"/>
    <cellStyle name="Percent 5 5 2" xfId="430"/>
    <cellStyle name="Percent 5 6" xfId="431"/>
    <cellStyle name="Percent 5 6 2" xfId="432"/>
    <cellStyle name="Percent 5 7" xfId="433"/>
    <cellStyle name="Percent 5 7 2" xfId="434"/>
    <cellStyle name="Percent 5 8" xfId="435"/>
    <cellStyle name="Percent 5 8 2" xfId="436"/>
    <cellStyle name="Percent 5 9" xfId="437"/>
    <cellStyle name="Percent 6" xfId="438"/>
    <cellStyle name="Percent 6 2" xfId="439"/>
    <cellStyle name="Percent 6 2 2" xfId="440"/>
    <cellStyle name="Percent 6 3" xfId="441"/>
    <cellStyle name="Percent 6 3 2" xfId="442"/>
    <cellStyle name="Percent 6 4" xfId="443"/>
    <cellStyle name="Percent 6 4 2" xfId="444"/>
    <cellStyle name="Percent 6 5" xfId="445"/>
    <cellStyle name="Percent 6 5 2" xfId="446"/>
    <cellStyle name="Percent 6 6" xfId="447"/>
    <cellStyle name="Percent 6 6 2" xfId="448"/>
    <cellStyle name="Percent 6 7" xfId="449"/>
    <cellStyle name="Percent 6 7 2" xfId="450"/>
    <cellStyle name="Percent 6 8" xfId="451"/>
    <cellStyle name="Percent 6 8 2" xfId="452"/>
    <cellStyle name="Percent 6 9" xfId="453"/>
    <cellStyle name="Percent 7" xfId="454"/>
    <cellStyle name="Percent 7 2" xfId="455"/>
    <cellStyle name="Percent 7 2 2" xfId="456"/>
    <cellStyle name="Percent 7 3" xfId="457"/>
    <cellStyle name="Percent 7 3 2" xfId="458"/>
    <cellStyle name="Percent 7 4" xfId="459"/>
    <cellStyle name="Percent 7 4 2" xfId="460"/>
    <cellStyle name="Percent 7 5" xfId="461"/>
    <cellStyle name="Percent 7 5 2" xfId="462"/>
    <cellStyle name="Percent 7 6" xfId="463"/>
    <cellStyle name="Percent 7 6 2" xfId="464"/>
    <cellStyle name="Percent 7 7" xfId="465"/>
    <cellStyle name="Percent 7 7 2" xfId="466"/>
    <cellStyle name="Percent 7 8" xfId="467"/>
    <cellStyle name="Percent 7 8 2" xfId="468"/>
    <cellStyle name="Percent 7 9" xfId="469"/>
    <cellStyle name="Percent 8" xfId="470"/>
    <cellStyle name="Percent 8 2" xfId="471"/>
    <cellStyle name="Percent 9" xfId="472"/>
    <cellStyle name="Percent 9 2" xfId="473"/>
    <cellStyle name="Title" xfId="474"/>
    <cellStyle name="Total" xfId="475"/>
    <cellStyle name="Warning Text" xfId="47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43466</v>
      </c>
    </row>
    <row r="7" spans="2:3" ht="15.75">
      <c r="B7" s="24" t="s">
        <v>234</v>
      </c>
      <c r="C7" s="266">
        <v>43646</v>
      </c>
    </row>
    <row r="8" spans="2:3" ht="15.75">
      <c r="B8" s="24" t="s">
        <v>235</v>
      </c>
      <c r="C8" s="266">
        <v>43676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1480</v>
      </c>
    </row>
    <row r="12" spans="2:3" ht="15.75">
      <c r="B12" s="24" t="s">
        <v>238</v>
      </c>
      <c r="C12" s="267" t="s">
        <v>1481</v>
      </c>
    </row>
    <row r="13" spans="2:3" ht="15.75">
      <c r="B13" s="24" t="s">
        <v>239</v>
      </c>
      <c r="C13" s="267" t="s">
        <v>1482</v>
      </c>
    </row>
    <row r="14" spans="2:3" ht="15.75">
      <c r="B14" s="24" t="s">
        <v>240</v>
      </c>
      <c r="C14" s="267" t="s">
        <v>1483</v>
      </c>
    </row>
    <row r="15" spans="2:3" ht="15.75">
      <c r="B15" s="24" t="s">
        <v>241</v>
      </c>
      <c r="C15" s="267" t="s">
        <v>1484</v>
      </c>
    </row>
    <row r="16" spans="2:3" ht="15.75">
      <c r="B16" s="27" t="s">
        <v>242</v>
      </c>
      <c r="C16" s="268" t="s">
        <v>1485</v>
      </c>
    </row>
    <row r="17" spans="2:3" ht="15.75">
      <c r="B17" s="27" t="s">
        <v>243</v>
      </c>
      <c r="C17" s="490" t="s">
        <v>1486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1487</v>
      </c>
    </row>
    <row r="21" spans="2:3" ht="15.75">
      <c r="B21" s="24" t="s">
        <v>238</v>
      </c>
      <c r="C21" s="267" t="s">
        <v>1488</v>
      </c>
    </row>
    <row r="22" spans="2:3" ht="15.75">
      <c r="B22" s="24" t="s">
        <v>239</v>
      </c>
      <c r="C22" s="267" t="s">
        <v>1489</v>
      </c>
    </row>
    <row r="23" spans="2:3" ht="15.75">
      <c r="B23" s="24" t="s">
        <v>246</v>
      </c>
      <c r="C23" s="267" t="s">
        <v>1490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1491</v>
      </c>
    </row>
    <row r="27" spans="2:3" ht="15.75">
      <c r="B27" s="27" t="s">
        <v>249</v>
      </c>
      <c r="C27" s="268" t="s">
        <v>1492</v>
      </c>
    </row>
    <row r="28" spans="2:3" ht="15.75">
      <c r="B28" s="27" t="s">
        <v>242</v>
      </c>
      <c r="C28" s="268" t="s">
        <v>1493</v>
      </c>
    </row>
    <row r="29" spans="2:3" ht="15.75">
      <c r="B29" s="27" t="s">
        <v>243</v>
      </c>
      <c r="C29" s="490" t="s">
        <v>1494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1472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0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1472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ДФ ДСК БАЛАНС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30.06.2019 г.</v>
      </c>
      <c r="C4" s="660"/>
      <c r="D4" s="76" t="s">
        <v>914</v>
      </c>
      <c r="E4" s="224">
        <f>ReportedCompletionDate</f>
        <v>43676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5"/>
      <c r="B10" s="53"/>
      <c r="C10" s="580"/>
      <c r="D10" s="305"/>
      <c r="E10" s="305"/>
      <c r="F10" s="622">
        <f>E10/'1-SB'!$C$47</f>
        <v>0</v>
      </c>
    </row>
    <row r="11" spans="1:6" ht="15.75">
      <c r="A11" s="305"/>
      <c r="B11" s="53"/>
      <c r="C11" s="580"/>
      <c r="D11" s="305"/>
      <c r="E11" s="305"/>
      <c r="F11" s="622">
        <f>E11/'1-SB'!$C$47</f>
        <v>0</v>
      </c>
    </row>
    <row r="12" spans="1:6" ht="15.75">
      <c r="A12" s="305"/>
      <c r="B12" s="53"/>
      <c r="C12" s="580"/>
      <c r="D12" s="305"/>
      <c r="E12" s="305"/>
      <c r="F12" s="622">
        <f>E12/'1-SB'!$C$47</f>
        <v>0</v>
      </c>
    </row>
    <row r="13" spans="1:6" ht="15.75">
      <c r="A13" s="305"/>
      <c r="B13" s="53"/>
      <c r="C13" s="580"/>
      <c r="D13" s="305"/>
      <c r="E13" s="305"/>
      <c r="F13" s="622">
        <f>E13/'1-SB'!$C$47</f>
        <v>0</v>
      </c>
    </row>
    <row r="14" spans="1:6" ht="15.75">
      <c r="A14" s="305"/>
      <c r="B14" s="53"/>
      <c r="C14" s="580"/>
      <c r="D14" s="305"/>
      <c r="E14" s="305"/>
      <c r="F14" s="622">
        <f>E14/'1-SB'!$C$47</f>
        <v>0</v>
      </c>
    </row>
    <row r="15" spans="1:6" ht="15.75">
      <c r="A15" s="305"/>
      <c r="B15" s="53"/>
      <c r="C15" s="580"/>
      <c r="D15" s="305"/>
      <c r="E15" s="305"/>
      <c r="F15" s="622">
        <f>E15/'1-SB'!$C$47</f>
        <v>0</v>
      </c>
    </row>
    <row r="16" spans="1:6" ht="15.75">
      <c r="A16" s="305"/>
      <c r="B16" s="53"/>
      <c r="C16" s="580"/>
      <c r="D16" s="305"/>
      <c r="E16" s="305"/>
      <c r="F16" s="622">
        <f>E16/'1-SB'!$C$47</f>
        <v>0</v>
      </c>
    </row>
    <row r="17" spans="1:6" ht="15.75">
      <c r="A17" s="305"/>
      <c r="B17" s="53"/>
      <c r="C17" s="580"/>
      <c r="D17" s="305"/>
      <c r="E17" s="305"/>
      <c r="F17" s="622">
        <f>E17/'1-SB'!$C$47</f>
        <v>0</v>
      </c>
    </row>
    <row r="18" spans="1:6" ht="15.75">
      <c r="A18" s="305"/>
      <c r="B18" s="53"/>
      <c r="C18" s="580"/>
      <c r="D18" s="305"/>
      <c r="E18" s="231"/>
      <c r="F18" s="622">
        <f>E18/'1-SB'!$C$47</f>
        <v>0</v>
      </c>
    </row>
    <row r="19" spans="1:6" ht="15.75">
      <c r="A19" s="305"/>
      <c r="B19" s="53"/>
      <c r="C19" s="580"/>
      <c r="D19" s="305"/>
      <c r="E19" s="231"/>
      <c r="F19" s="622">
        <f>E19/'1-SB'!$C$47</f>
        <v>0</v>
      </c>
    </row>
    <row r="20" spans="1:6" ht="15.75">
      <c r="A20" s="305"/>
      <c r="B20" s="53"/>
      <c r="C20" s="580"/>
      <c r="D20" s="305"/>
      <c r="E20" s="305"/>
      <c r="F20" s="622">
        <f>E20/'1-SB'!$C$47</f>
        <v>0</v>
      </c>
    </row>
    <row r="21" spans="1:6" ht="15.75">
      <c r="A21" s="305"/>
      <c r="B21" s="53"/>
      <c r="C21" s="580"/>
      <c r="D21" s="305"/>
      <c r="E21" s="305"/>
      <c r="F21" s="622">
        <f>E21/'1-SB'!$C$47</f>
        <v>0</v>
      </c>
    </row>
    <row r="22" spans="1:6" ht="15.75">
      <c r="A22" s="305"/>
      <c r="B22" s="53"/>
      <c r="C22" s="580"/>
      <c r="D22" s="305"/>
      <c r="E22" s="305"/>
      <c r="F22" s="622">
        <f>E22/'1-SB'!$C$47</f>
        <v>0</v>
      </c>
    </row>
    <row r="23" spans="1:6" ht="15.75">
      <c r="A23" s="305"/>
      <c r="B23" s="53"/>
      <c r="C23" s="580"/>
      <c r="D23" s="305"/>
      <c r="E23" s="305"/>
      <c r="F23" s="622">
        <f>E23/'1-SB'!$C$47</f>
        <v>0</v>
      </c>
    </row>
    <row r="24" spans="1:6" ht="15.75">
      <c r="A24" s="305"/>
      <c r="B24" s="53"/>
      <c r="C24" s="580"/>
      <c r="D24" s="305"/>
      <c r="E24" s="305"/>
      <c r="F24" s="622">
        <f>E24/'1-SB'!$C$47</f>
        <v>0</v>
      </c>
    </row>
    <row r="25" spans="1:6" ht="15.75">
      <c r="A25" s="305"/>
      <c r="B25" s="53"/>
      <c r="C25" s="580"/>
      <c r="D25" s="305"/>
      <c r="E25" s="305"/>
      <c r="F25" s="622">
        <f>E25/'1-SB'!$C$47</f>
        <v>0</v>
      </c>
    </row>
    <row r="26" spans="1:6" ht="15.75">
      <c r="A26" s="305"/>
      <c r="B26" s="53"/>
      <c r="C26" s="580"/>
      <c r="D26" s="305"/>
      <c r="E26" s="305"/>
      <c r="F26" s="622">
        <f>E26/'1-SB'!$C$47</f>
        <v>0</v>
      </c>
    </row>
    <row r="27" spans="1:6" ht="15.75">
      <c r="A27" s="305"/>
      <c r="B27" s="53"/>
      <c r="C27" s="580"/>
      <c r="D27" s="305"/>
      <c r="E27" s="305"/>
      <c r="F27" s="622">
        <f>E27/'1-SB'!$C$47</f>
        <v>0</v>
      </c>
    </row>
    <row r="28" spans="1:6" ht="15.75">
      <c r="A28" s="305"/>
      <c r="B28" s="53"/>
      <c r="C28" s="580"/>
      <c r="D28" s="305"/>
      <c r="E28" s="305"/>
      <c r="F28" s="622">
        <f>E28/'1-SB'!$C$47</f>
        <v>0</v>
      </c>
    </row>
    <row r="29" spans="1:6" ht="15.75">
      <c r="A29" s="309"/>
      <c r="B29" s="291"/>
      <c r="C29" s="580"/>
      <c r="D29" s="309"/>
      <c r="E29" s="309"/>
      <c r="F29" s="623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G12" sqref="G12:G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ДФ ДСК БАЛАНС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30.06.2019 г.</v>
      </c>
      <c r="B4" s="697"/>
      <c r="C4" s="697"/>
      <c r="D4" s="697"/>
      <c r="E4" s="76" t="s">
        <v>914</v>
      </c>
      <c r="F4" s="224">
        <f>ReportedCompletionDate</f>
        <v>43676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5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5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5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5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5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5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5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5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5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5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5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5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5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5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5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5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5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5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5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5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5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5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5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5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5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5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5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5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5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5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5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5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5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5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5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5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5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5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5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5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5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5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5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5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5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5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5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5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5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5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5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5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5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5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5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5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5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5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5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5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5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5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5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5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5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5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5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5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5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5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5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5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5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5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5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5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5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5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5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5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5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5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5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5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5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5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5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5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5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5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5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5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5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5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5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5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5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5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5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6" t="s">
        <v>979</v>
      </c>
      <c r="D116" s="696"/>
      <c r="E116" s="696"/>
      <c r="F116" s="696"/>
      <c r="G116" s="696"/>
    </row>
    <row r="117" spans="3:7" s="545" customFormat="1" ht="15.75">
      <c r="C117" s="696"/>
      <c r="D117" s="696"/>
      <c r="E117" s="696"/>
      <c r="F117" s="696"/>
      <c r="G117" s="696"/>
    </row>
    <row r="118" spans="3:7" s="545" customFormat="1" ht="15.75">
      <c r="C118" s="696"/>
      <c r="D118" s="696"/>
      <c r="E118" s="696"/>
      <c r="F118" s="696"/>
      <c r="G118" s="696"/>
    </row>
    <row r="119" spans="3:7" s="545" customFormat="1" ht="15.75">
      <c r="C119" s="696"/>
      <c r="D119" s="696"/>
      <c r="E119" s="696"/>
      <c r="F119" s="696"/>
      <c r="G119" s="696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C21" sqref="C21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4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ДФ ДСК БАЛАНС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7" t="str">
        <f>CONCATENATE("към ",TEXT(EndDate,"dd.mm.yyyy")," г.")</f>
        <v>към 30.06.2019 г.</v>
      </c>
      <c r="B4" s="697"/>
      <c r="C4" s="697"/>
      <c r="D4" s="76" t="s">
        <v>914</v>
      </c>
      <c r="E4" s="224">
        <f>ReportedCompletionDate</f>
        <v>43676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5" customFormat="1" ht="15" customHeight="1">
      <c r="A8" s="700" t="s">
        <v>257</v>
      </c>
      <c r="B8" s="698" t="s">
        <v>259</v>
      </c>
      <c r="C8" s="274"/>
      <c r="D8" s="703" t="s">
        <v>953</v>
      </c>
      <c r="E8" s="698" t="s">
        <v>980</v>
      </c>
    </row>
    <row r="9" spans="1:5" s="545" customFormat="1" ht="108.75" customHeight="1">
      <c r="A9" s="701"/>
      <c r="B9" s="702"/>
      <c r="C9" s="281" t="s">
        <v>952</v>
      </c>
      <c r="D9" s="704"/>
      <c r="E9" s="699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9"/>
    </row>
    <row r="12" spans="1:5" s="545" customFormat="1" ht="15.75">
      <c r="A12" s="590"/>
      <c r="B12" s="277"/>
      <c r="C12" s="277"/>
      <c r="D12" s="278"/>
      <c r="E12" s="600"/>
    </row>
    <row r="13" spans="1:5" s="545" customFormat="1" ht="15.75">
      <c r="A13" s="590"/>
      <c r="B13" s="277"/>
      <c r="C13" s="277"/>
      <c r="D13" s="278"/>
      <c r="E13" s="600"/>
    </row>
    <row r="14" spans="1:5" s="545" customFormat="1" ht="15.75">
      <c r="A14" s="590"/>
      <c r="B14" s="277"/>
      <c r="C14" s="277"/>
      <c r="D14" s="278"/>
      <c r="E14" s="600"/>
    </row>
    <row r="15" spans="1:5" s="545" customFormat="1" ht="15.75">
      <c r="A15" s="590"/>
      <c r="B15" s="279"/>
      <c r="C15" s="277"/>
      <c r="D15" s="278"/>
      <c r="E15" s="600"/>
    </row>
    <row r="16" spans="1:5" s="545" customFormat="1" ht="15.75">
      <c r="A16" s="590"/>
      <c r="B16" s="279"/>
      <c r="C16" s="277"/>
      <c r="D16" s="280"/>
      <c r="E16" s="601"/>
    </row>
    <row r="17" spans="1:5" s="545" customFormat="1" ht="15.75">
      <c r="A17" s="590"/>
      <c r="B17" s="279"/>
      <c r="C17" s="277"/>
      <c r="D17" s="280"/>
      <c r="E17" s="601"/>
    </row>
    <row r="18" spans="1:5" s="545" customFormat="1" ht="15.75">
      <c r="A18" s="590"/>
      <c r="B18" s="277"/>
      <c r="C18" s="277"/>
      <c r="D18" s="280"/>
      <c r="E18" s="601"/>
    </row>
    <row r="19" spans="1:5" s="545" customFormat="1" ht="15.75">
      <c r="A19" s="590"/>
      <c r="B19" s="277"/>
      <c r="C19" s="277"/>
      <c r="D19" s="280"/>
      <c r="E19" s="601"/>
    </row>
    <row r="20" spans="1:5" s="545" customFormat="1" ht="15.75">
      <c r="A20" s="590"/>
      <c r="B20" s="277"/>
      <c r="C20" s="277"/>
      <c r="D20" s="280"/>
      <c r="E20" s="601"/>
    </row>
    <row r="21" spans="1:5" s="545" customFormat="1" ht="15.75">
      <c r="A21" s="590"/>
      <c r="B21" s="277"/>
      <c r="C21" s="277"/>
      <c r="D21" s="280"/>
      <c r="E21" s="601"/>
    </row>
    <row r="22" spans="1:5" s="545" customFormat="1" ht="15.75">
      <c r="A22" s="590"/>
      <c r="B22" s="279"/>
      <c r="C22" s="277"/>
      <c r="D22" s="280"/>
      <c r="E22" s="601"/>
    </row>
    <row r="23" spans="1:5" s="545" customFormat="1" ht="15.75">
      <c r="A23" s="590"/>
      <c r="B23" s="279"/>
      <c r="C23" s="277"/>
      <c r="D23" s="280"/>
      <c r="E23" s="601"/>
    </row>
    <row r="24" spans="1:5" s="545" customFormat="1" ht="15.75">
      <c r="A24" s="590"/>
      <c r="B24" s="279"/>
      <c r="C24" s="277"/>
      <c r="D24" s="280"/>
      <c r="E24" s="601"/>
    </row>
    <row r="25" spans="1:5" s="545" customFormat="1" ht="15.75">
      <c r="A25" s="590"/>
      <c r="B25" s="277"/>
      <c r="C25" s="277"/>
      <c r="D25" s="280"/>
      <c r="E25" s="601"/>
    </row>
    <row r="26" spans="1:5" s="545" customFormat="1" ht="15.75">
      <c r="A26" s="590"/>
      <c r="B26" s="277"/>
      <c r="C26" s="277"/>
      <c r="D26" s="280"/>
      <c r="E26" s="601"/>
    </row>
    <row r="27" spans="1:5" s="545" customFormat="1" ht="15.75">
      <c r="A27" s="590"/>
      <c r="B27" s="277"/>
      <c r="C27" s="277"/>
      <c r="D27" s="280"/>
      <c r="E27" s="601"/>
    </row>
    <row r="28" spans="1:5" s="545" customFormat="1" ht="15.75">
      <c r="A28" s="590"/>
      <c r="B28" s="277"/>
      <c r="C28" s="277"/>
      <c r="D28" s="280"/>
      <c r="E28" s="601"/>
    </row>
    <row r="29" spans="1:5" s="545" customFormat="1" ht="15.75">
      <c r="A29" s="590"/>
      <c r="B29" s="279"/>
      <c r="C29" s="277"/>
      <c r="D29" s="280"/>
      <c r="E29" s="601"/>
    </row>
    <row r="30" spans="1:5" s="545" customFormat="1" ht="15.75">
      <c r="A30" s="590"/>
      <c r="B30" s="279"/>
      <c r="C30" s="277"/>
      <c r="D30" s="280"/>
      <c r="E30" s="601"/>
    </row>
    <row r="31" spans="1:5" s="545" customFormat="1" ht="15.75">
      <c r="A31" s="590"/>
      <c r="B31" s="279"/>
      <c r="C31" s="277"/>
      <c r="D31" s="280"/>
      <c r="E31" s="601"/>
    </row>
    <row r="32" spans="1:5" s="545" customFormat="1" ht="15.75">
      <c r="A32" s="590"/>
      <c r="B32" s="279"/>
      <c r="C32" s="277"/>
      <c r="D32" s="280"/>
      <c r="E32" s="601"/>
    </row>
    <row r="33" spans="1:5" s="545" customFormat="1" ht="15.75">
      <c r="A33" s="590"/>
      <c r="B33" s="279"/>
      <c r="C33" s="277"/>
      <c r="D33" s="280"/>
      <c r="E33" s="601"/>
    </row>
    <row r="34" spans="1:5" ht="15.75">
      <c r="A34" s="590"/>
      <c r="B34" s="279"/>
      <c r="C34" s="277"/>
      <c r="D34" s="280"/>
      <c r="E34" s="601"/>
    </row>
    <row r="35" spans="1:5" ht="15.75">
      <c r="A35" s="590"/>
      <c r="B35" s="279"/>
      <c r="C35" s="277"/>
      <c r="D35" s="280"/>
      <c r="E35" s="601"/>
    </row>
    <row r="36" spans="1:5" ht="15.75">
      <c r="A36" s="590"/>
      <c r="B36" s="279"/>
      <c r="C36" s="277"/>
      <c r="D36" s="280"/>
      <c r="E36" s="601"/>
    </row>
    <row r="37" spans="1:5" ht="15.75">
      <c r="A37" s="590"/>
      <c r="B37" s="279"/>
      <c r="C37" s="277"/>
      <c r="D37" s="280"/>
      <c r="E37" s="601"/>
    </row>
    <row r="38" spans="1:5" ht="15.75">
      <c r="A38" s="590"/>
      <c r="B38" s="279"/>
      <c r="C38" s="277"/>
      <c r="D38" s="280"/>
      <c r="E38" s="601"/>
    </row>
    <row r="39" spans="1:5" ht="15.75">
      <c r="A39" s="590"/>
      <c r="B39" s="279"/>
      <c r="C39" s="277"/>
      <c r="D39" s="280"/>
      <c r="E39" s="601"/>
    </row>
    <row r="40" spans="1:5" ht="15.75">
      <c r="A40" s="590"/>
      <c r="B40" s="279"/>
      <c r="C40" s="277"/>
      <c r="D40" s="280"/>
      <c r="E40" s="601"/>
    </row>
    <row r="41" spans="1:5" ht="15.75">
      <c r="A41" s="590"/>
      <c r="B41" s="279"/>
      <c r="C41" s="277"/>
      <c r="D41" s="280"/>
      <c r="E41" s="601"/>
    </row>
    <row r="42" spans="1:5" ht="15.75">
      <c r="A42" s="590"/>
      <c r="B42" s="279"/>
      <c r="C42" s="277"/>
      <c r="D42" s="280"/>
      <c r="E42" s="601"/>
    </row>
    <row r="43" spans="1:5" ht="15.75">
      <c r="A43" s="590"/>
      <c r="B43" s="279"/>
      <c r="C43" s="277"/>
      <c r="D43" s="280"/>
      <c r="E43" s="601"/>
    </row>
    <row r="44" spans="1:5" ht="15.75">
      <c r="A44" s="590"/>
      <c r="B44" s="279"/>
      <c r="C44" s="277"/>
      <c r="D44" s="280"/>
      <c r="E44" s="601"/>
    </row>
    <row r="45" spans="1:5" ht="15.75">
      <c r="A45" s="590"/>
      <c r="B45" s="279"/>
      <c r="C45" s="277"/>
      <c r="D45" s="280"/>
      <c r="E45" s="601"/>
    </row>
    <row r="46" spans="1:5" ht="15.75">
      <c r="A46" s="590"/>
      <c r="B46" s="279"/>
      <c r="C46" s="277"/>
      <c r="D46" s="280"/>
      <c r="E46" s="601"/>
    </row>
    <row r="47" spans="1:5" ht="15.75">
      <c r="A47" s="590"/>
      <c r="B47" s="279"/>
      <c r="C47" s="277"/>
      <c r="D47" s="280"/>
      <c r="E47" s="601"/>
    </row>
    <row r="48" spans="1:5" ht="15.75">
      <c r="A48" s="590"/>
      <c r="B48" s="279"/>
      <c r="C48" s="277"/>
      <c r="D48" s="280"/>
      <c r="E48" s="601"/>
    </row>
    <row r="49" spans="1:5" ht="15.75">
      <c r="A49" s="590"/>
      <c r="B49" s="279"/>
      <c r="C49" s="277"/>
      <c r="D49" s="280"/>
      <c r="E49" s="601"/>
    </row>
    <row r="50" spans="1:5" ht="15.75">
      <c r="A50" s="590"/>
      <c r="B50" s="279"/>
      <c r="C50" s="277"/>
      <c r="D50" s="280"/>
      <c r="E50" s="601"/>
    </row>
    <row r="51" spans="1:5" ht="15.75">
      <c r="A51" s="590"/>
      <c r="B51" s="279"/>
      <c r="C51" s="277"/>
      <c r="D51" s="280"/>
      <c r="E51" s="601"/>
    </row>
    <row r="52" spans="1:5" ht="15.75">
      <c r="A52" s="590"/>
      <c r="B52" s="279"/>
      <c r="C52" s="277"/>
      <c r="D52" s="280"/>
      <c r="E52" s="601"/>
    </row>
    <row r="53" spans="1:5" ht="15.75">
      <c r="A53" s="590"/>
      <c r="B53" s="279"/>
      <c r="C53" s="277"/>
      <c r="D53" s="280"/>
      <c r="E53" s="601"/>
    </row>
    <row r="54" spans="1:5" ht="15.75">
      <c r="A54" s="590"/>
      <c r="B54" s="279"/>
      <c r="C54" s="277"/>
      <c r="D54" s="280"/>
      <c r="E54" s="601"/>
    </row>
    <row r="55" spans="1:5" ht="15.75">
      <c r="A55" s="590"/>
      <c r="B55" s="279"/>
      <c r="C55" s="277"/>
      <c r="D55" s="280"/>
      <c r="E55" s="601"/>
    </row>
    <row r="56" spans="1:5" ht="15.75">
      <c r="A56" s="590"/>
      <c r="B56" s="279"/>
      <c r="C56" s="277"/>
      <c r="D56" s="280"/>
      <c r="E56" s="601"/>
    </row>
    <row r="57" spans="1:5" ht="15.75">
      <c r="A57" s="590"/>
      <c r="B57" s="279"/>
      <c r="C57" s="277"/>
      <c r="D57" s="280"/>
      <c r="E57" s="601"/>
    </row>
    <row r="58" spans="1:5" ht="15.75">
      <c r="A58" s="590"/>
      <c r="B58" s="279"/>
      <c r="C58" s="277"/>
      <c r="D58" s="280"/>
      <c r="E58" s="601"/>
    </row>
    <row r="59" spans="1:5" ht="15.75">
      <c r="A59" s="590"/>
      <c r="B59" s="279"/>
      <c r="C59" s="277"/>
      <c r="D59" s="280"/>
      <c r="E59" s="601"/>
    </row>
    <row r="60" spans="1:5" ht="15.75">
      <c r="A60" s="590"/>
      <c r="B60" s="279"/>
      <c r="C60" s="277"/>
      <c r="D60" s="280"/>
      <c r="E60" s="601"/>
    </row>
  </sheetData>
  <sheetProtection password="CF35" sheet="1" insertRows="0"/>
  <mergeCells count="7">
    <mergeCell ref="E8:E9"/>
    <mergeCell ref="A2:E2"/>
    <mergeCell ref="A3:E3"/>
    <mergeCell ref="A4:C4"/>
    <mergeCell ref="A8:A9"/>
    <mergeCell ref="B8:B9"/>
    <mergeCell ref="D8:D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E28" sqref="E28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5" t="s">
        <v>1418</v>
      </c>
      <c r="B2" s="705"/>
      <c r="C2" s="705"/>
      <c r="D2" s="705"/>
      <c r="E2" s="705"/>
      <c r="F2" s="705"/>
      <c r="G2" s="705"/>
      <c r="H2" s="705"/>
    </row>
    <row r="3" spans="1:8" ht="15" customHeight="1">
      <c r="A3" s="660" t="str">
        <f>CONCATENATE("на ",UPPER(dfName))</f>
        <v>на ДФ ДСК БАЛАНС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01.01.2019 - 30.06.2019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43676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Даниела Александрова</v>
      </c>
    </row>
    <row r="7" spans="5:8" ht="15.75">
      <c r="E7" s="144"/>
      <c r="F7" s="492" t="s">
        <v>250</v>
      </c>
      <c r="G7" s="494" t="str">
        <f>udManager</f>
        <v>Петко Кръстев и Димитър Тончев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602"/>
      <c r="F11" s="602"/>
      <c r="G11" s="602"/>
      <c r="H11" s="602"/>
    </row>
    <row r="12" spans="1:8" ht="15.75">
      <c r="A12" s="588"/>
      <c r="B12" s="585"/>
      <c r="C12" s="585"/>
      <c r="D12" s="585"/>
      <c r="E12" s="602"/>
      <c r="F12" s="602"/>
      <c r="G12" s="602"/>
      <c r="H12" s="602"/>
    </row>
    <row r="13" spans="1:8" ht="15.75">
      <c r="A13" s="588"/>
      <c r="B13" s="585"/>
      <c r="C13" s="585"/>
      <c r="D13" s="585"/>
      <c r="E13" s="602"/>
      <c r="F13" s="602"/>
      <c r="G13" s="602"/>
      <c r="H13" s="602"/>
    </row>
    <row r="14" spans="1:8" ht="15.75">
      <c r="A14" s="588"/>
      <c r="B14" s="585"/>
      <c r="C14" s="585"/>
      <c r="D14" s="585"/>
      <c r="E14" s="602"/>
      <c r="F14" s="602"/>
      <c r="G14" s="602"/>
      <c r="H14" s="602"/>
    </row>
    <row r="15" spans="1:8" ht="15.75">
      <c r="A15" s="588"/>
      <c r="B15" s="585"/>
      <c r="C15" s="585"/>
      <c r="D15" s="585"/>
      <c r="E15" s="602"/>
      <c r="F15" s="602"/>
      <c r="G15" s="602"/>
      <c r="H15" s="602"/>
    </row>
    <row r="16" spans="1:8" ht="15.75">
      <c r="A16" s="588"/>
      <c r="B16" s="585"/>
      <c r="C16" s="585"/>
      <c r="D16" s="585"/>
      <c r="E16" s="602"/>
      <c r="F16" s="602"/>
      <c r="G16" s="602"/>
      <c r="H16" s="602"/>
    </row>
    <row r="17" spans="1:8" ht="15.75">
      <c r="A17" s="588"/>
      <c r="B17" s="585"/>
      <c r="C17" s="585"/>
      <c r="D17" s="585"/>
      <c r="E17" s="602"/>
      <c r="F17" s="602"/>
      <c r="G17" s="602"/>
      <c r="H17" s="602"/>
    </row>
    <row r="18" spans="1:8" ht="15.75">
      <c r="A18" s="588"/>
      <c r="B18" s="585"/>
      <c r="C18" s="585"/>
      <c r="D18" s="585"/>
      <c r="E18" s="602"/>
      <c r="F18" s="602"/>
      <c r="G18" s="602"/>
      <c r="H18" s="602"/>
    </row>
    <row r="19" spans="1:8" ht="15.75">
      <c r="A19" s="588"/>
      <c r="B19" s="585"/>
      <c r="C19" s="585"/>
      <c r="D19" s="585"/>
      <c r="E19" s="602"/>
      <c r="F19" s="602"/>
      <c r="G19" s="602"/>
      <c r="H19" s="602"/>
    </row>
    <row r="20" spans="1:8" ht="15.75">
      <c r="A20" s="588"/>
      <c r="B20" s="585"/>
      <c r="C20" s="585"/>
      <c r="D20" s="585"/>
      <c r="E20" s="602"/>
      <c r="F20" s="602"/>
      <c r="G20" s="602"/>
      <c r="H20" s="602"/>
    </row>
    <row r="21" spans="1:8" ht="15.75">
      <c r="A21" s="588"/>
      <c r="B21" s="585"/>
      <c r="C21" s="585"/>
      <c r="D21" s="585"/>
      <c r="E21" s="602"/>
      <c r="F21" s="602"/>
      <c r="G21" s="602"/>
      <c r="H21" s="602"/>
    </row>
    <row r="22" spans="1:8" ht="15.75">
      <c r="A22" s="588"/>
      <c r="B22" s="585"/>
      <c r="C22" s="585"/>
      <c r="D22" s="585"/>
      <c r="E22" s="602"/>
      <c r="F22" s="602"/>
      <c r="G22" s="602"/>
      <c r="H22" s="602"/>
    </row>
    <row r="23" spans="1:8" ht="15.75">
      <c r="A23" s="588"/>
      <c r="B23" s="585"/>
      <c r="C23" s="585"/>
      <c r="D23" s="585"/>
      <c r="E23" s="602"/>
      <c r="F23" s="602"/>
      <c r="G23" s="602"/>
      <c r="H23" s="602"/>
    </row>
    <row r="24" spans="1:8" ht="15.75">
      <c r="A24" s="588"/>
      <c r="B24" s="585"/>
      <c r="C24" s="585"/>
      <c r="D24" s="585"/>
      <c r="E24" s="602"/>
      <c r="F24" s="602"/>
      <c r="G24" s="602"/>
      <c r="H24" s="602"/>
    </row>
    <row r="25" spans="1:8" ht="15.75">
      <c r="A25" s="588"/>
      <c r="B25" s="585"/>
      <c r="C25" s="585"/>
      <c r="D25" s="585"/>
      <c r="E25" s="602"/>
      <c r="F25" s="602"/>
      <c r="G25" s="602"/>
      <c r="H25" s="602"/>
    </row>
    <row r="26" spans="1:8" ht="15.75">
      <c r="A26" s="588"/>
      <c r="B26" s="585"/>
      <c r="C26" s="585"/>
      <c r="D26" s="585"/>
      <c r="E26" s="602"/>
      <c r="F26" s="602"/>
      <c r="G26" s="602"/>
      <c r="H26" s="602"/>
    </row>
    <row r="27" spans="1:8" ht="15.75">
      <c r="A27" s="588"/>
      <c r="B27" s="585"/>
      <c r="C27" s="585"/>
      <c r="D27" s="585"/>
      <c r="E27" s="602"/>
      <c r="F27" s="602"/>
      <c r="G27" s="602"/>
      <c r="H27" s="602"/>
    </row>
    <row r="28" spans="1:8" ht="15.75">
      <c r="A28" s="588"/>
      <c r="B28" s="585"/>
      <c r="C28" s="585"/>
      <c r="D28" s="585"/>
      <c r="E28" s="602"/>
      <c r="F28" s="602"/>
      <c r="G28" s="602"/>
      <c r="H28" s="602"/>
    </row>
    <row r="29" spans="1:8" ht="15.75">
      <c r="A29" s="588"/>
      <c r="B29" s="585"/>
      <c r="C29" s="585"/>
      <c r="D29" s="585"/>
      <c r="E29" s="602"/>
      <c r="F29" s="602"/>
      <c r="G29" s="602"/>
      <c r="H29" s="602"/>
    </row>
    <row r="30" spans="1:8" ht="15.75">
      <c r="A30" s="588"/>
      <c r="B30" s="585"/>
      <c r="C30" s="585"/>
      <c r="D30" s="585"/>
      <c r="E30" s="602"/>
      <c r="F30" s="602"/>
      <c r="G30" s="602"/>
      <c r="H30" s="602"/>
    </row>
    <row r="31" spans="1:8" ht="15.75">
      <c r="A31" s="588"/>
      <c r="B31" s="585"/>
      <c r="C31" s="585"/>
      <c r="D31" s="585"/>
      <c r="E31" s="602"/>
      <c r="F31" s="602"/>
      <c r="G31" s="602"/>
      <c r="H31" s="602"/>
    </row>
    <row r="32" spans="1:8" ht="15.75">
      <c r="A32" s="588"/>
      <c r="B32" s="585"/>
      <c r="C32" s="585"/>
      <c r="D32" s="585"/>
      <c r="E32" s="602"/>
      <c r="F32" s="602"/>
      <c r="G32" s="602"/>
      <c r="H32" s="602"/>
    </row>
    <row r="33" spans="1:8" ht="15.75">
      <c r="A33" s="588"/>
      <c r="B33" s="585"/>
      <c r="C33" s="585"/>
      <c r="D33" s="585"/>
      <c r="E33" s="602"/>
      <c r="F33" s="602"/>
      <c r="G33" s="602"/>
      <c r="H33" s="602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5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5" t="s">
        <v>763</v>
      </c>
      <c r="B17" s="295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5" t="s">
        <v>762</v>
      </c>
      <c r="B18" s="295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89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0">
      <selection activeCell="F44" sqref="F44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ДФ ДСК БАЛАНС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01.01.2019 - 30.06.2019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12519404</v>
      </c>
      <c r="E11" s="348">
        <f>'1-SB'!D47</f>
        <v>12937289</v>
      </c>
      <c r="F11" s="346"/>
    </row>
    <row r="12" spans="2:6" ht="15.75">
      <c r="B12" s="342"/>
      <c r="C12" s="342" t="s">
        <v>1353</v>
      </c>
      <c r="D12" s="347">
        <f>'1-SB'!G47</f>
        <v>12519404</v>
      </c>
      <c r="E12" s="348">
        <f>'1-SB'!H47</f>
        <v>12937289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4961161</v>
      </c>
      <c r="E19" s="347">
        <f>'1-SB'!C25</f>
        <v>4961161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4461161</v>
      </c>
      <c r="E20" s="357">
        <f>'1-SB'!C22</f>
        <v>4461161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9895635</v>
      </c>
      <c r="E26" s="361">
        <f>'1-SB'!G11</f>
        <v>9895635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3816527</v>
      </c>
      <c r="E27" s="361">
        <f>'1-SB'!G16</f>
        <v>3816527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15907147</v>
      </c>
      <c r="E28" s="361">
        <f>'1-SB'!G19+'1-SB'!G21</f>
        <v>15907147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-17126204</v>
      </c>
      <c r="E29" s="361">
        <f>'1-SB'!G20+'1-SB'!G22</f>
        <v>-17126204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12493105</v>
      </c>
      <c r="E30" s="363">
        <f>'1-SB'!G24</f>
        <v>12493105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576771</v>
      </c>
      <c r="F41" s="364">
        <f>D41-E41</f>
        <v>-576771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0</v>
      </c>
      <c r="E44" s="357">
        <f>'1-SB'!G40</f>
        <v>26299</v>
      </c>
      <c r="F44" s="364">
        <f>D44-E44</f>
        <v>-26299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0</v>
      </c>
      <c r="E47" s="357">
        <f>'1-SB'!C16+'1-SB'!C37</f>
        <v>6981472</v>
      </c>
      <c r="F47" s="364">
        <f>D47-E47</f>
        <v>-6981472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500000</v>
      </c>
      <c r="F50" s="364">
        <f>D50-E50</f>
        <v>-500000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ДФ ДСК БАЛАНС</v>
      </c>
      <c r="B3" s="387" t="str">
        <f aca="true" t="shared" si="1" ref="B3:B34">dfRG</f>
        <v>РГ-05-1209</v>
      </c>
      <c r="C3" s="388">
        <f aca="true" t="shared" si="2" ref="C3:C34">EndDate</f>
        <v>43646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ДФ ДСК БАЛАНС</v>
      </c>
      <c r="B4" s="387" t="str">
        <f t="shared" si="1"/>
        <v>РГ-05-1209</v>
      </c>
      <c r="C4" s="388">
        <f t="shared" si="2"/>
        <v>43646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ДФ ДСК БАЛАНС</v>
      </c>
      <c r="B5" s="387" t="str">
        <f t="shared" si="1"/>
        <v>РГ-05-1209</v>
      </c>
      <c r="C5" s="388">
        <f t="shared" si="2"/>
        <v>43646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ДФ ДСК БАЛАНС</v>
      </c>
      <c r="B6" s="387" t="str">
        <f t="shared" si="1"/>
        <v>РГ-05-1209</v>
      </c>
      <c r="C6" s="388">
        <f t="shared" si="2"/>
        <v>43646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ДФ ДСК БАЛАНС</v>
      </c>
      <c r="B7" s="387" t="str">
        <f t="shared" si="1"/>
        <v>РГ-05-1209</v>
      </c>
      <c r="C7" s="388">
        <f t="shared" si="2"/>
        <v>43646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ДФ ДСК БАЛАНС</v>
      </c>
      <c r="B8" s="387" t="str">
        <f t="shared" si="1"/>
        <v>РГ-05-1209</v>
      </c>
      <c r="C8" s="388">
        <f t="shared" si="2"/>
        <v>43646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ДФ ДСК БАЛАНС</v>
      </c>
      <c r="B9" s="387" t="str">
        <f t="shared" si="1"/>
        <v>РГ-05-1209</v>
      </c>
      <c r="C9" s="388">
        <f t="shared" si="2"/>
        <v>43646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ДФ ДСК БАЛАНС</v>
      </c>
      <c r="B10" s="387" t="str">
        <f t="shared" si="1"/>
        <v>РГ-05-1209</v>
      </c>
      <c r="C10" s="388">
        <f t="shared" si="2"/>
        <v>43646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ДФ ДСК БАЛАНС</v>
      </c>
      <c r="B11" s="387" t="str">
        <f t="shared" si="1"/>
        <v>РГ-05-1209</v>
      </c>
      <c r="C11" s="388">
        <f t="shared" si="2"/>
        <v>43646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ДФ ДСК БАЛАНС</v>
      </c>
      <c r="B12" s="387" t="str">
        <f t="shared" si="1"/>
        <v>РГ-05-1209</v>
      </c>
      <c r="C12" s="388">
        <f t="shared" si="2"/>
        <v>43646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ДФ ДСК БАЛАНС</v>
      </c>
      <c r="B13" s="387" t="str">
        <f t="shared" si="1"/>
        <v>РГ-05-1209</v>
      </c>
      <c r="C13" s="388">
        <f t="shared" si="2"/>
        <v>43646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ДФ ДСК БАЛАНС</v>
      </c>
      <c r="B14" s="387" t="str">
        <f t="shared" si="1"/>
        <v>РГ-05-1209</v>
      </c>
      <c r="C14" s="388">
        <f t="shared" si="2"/>
        <v>43646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ДФ ДСК БАЛАНС</v>
      </c>
      <c r="B15" s="387" t="str">
        <f t="shared" si="1"/>
        <v>РГ-05-1209</v>
      </c>
      <c r="C15" s="388">
        <f t="shared" si="2"/>
        <v>43646</v>
      </c>
      <c r="D15" s="401" t="s">
        <v>173</v>
      </c>
      <c r="E15" s="402" t="s">
        <v>9</v>
      </c>
      <c r="F15" s="387" t="s">
        <v>792</v>
      </c>
      <c r="G15" s="391">
        <f>'1-SB'!C22</f>
        <v>4461161</v>
      </c>
    </row>
    <row r="16" spans="1:7" ht="15.75">
      <c r="A16" s="386" t="str">
        <f t="shared" si="0"/>
        <v>ДФ ДСК БАЛАНС</v>
      </c>
      <c r="B16" s="387" t="str">
        <f t="shared" si="1"/>
        <v>РГ-05-1209</v>
      </c>
      <c r="C16" s="388">
        <f t="shared" si="2"/>
        <v>43646</v>
      </c>
      <c r="D16" s="401" t="s">
        <v>174</v>
      </c>
      <c r="E16" s="402" t="s">
        <v>160</v>
      </c>
      <c r="F16" s="387" t="s">
        <v>792</v>
      </c>
      <c r="G16" s="391">
        <f>'1-SB'!C23</f>
        <v>500000</v>
      </c>
    </row>
    <row r="17" spans="1:7" ht="15.75">
      <c r="A17" s="386" t="str">
        <f t="shared" si="0"/>
        <v>ДФ ДСК БАЛАНС</v>
      </c>
      <c r="B17" s="387" t="str">
        <f t="shared" si="1"/>
        <v>РГ-05-1209</v>
      </c>
      <c r="C17" s="388">
        <f t="shared" si="2"/>
        <v>43646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ДФ ДСК БАЛАНС</v>
      </c>
      <c r="B18" s="387" t="str">
        <f t="shared" si="1"/>
        <v>РГ-05-1209</v>
      </c>
      <c r="C18" s="388">
        <f t="shared" si="2"/>
        <v>43646</v>
      </c>
      <c r="D18" s="399" t="s">
        <v>176</v>
      </c>
      <c r="E18" s="403" t="s">
        <v>11</v>
      </c>
      <c r="F18" s="387" t="s">
        <v>792</v>
      </c>
      <c r="G18" s="391">
        <f>'1-SB'!C25</f>
        <v>4961161</v>
      </c>
    </row>
    <row r="19" spans="1:7" ht="15.75">
      <c r="A19" s="386" t="str">
        <f t="shared" si="0"/>
        <v>ДФ ДСК БАЛАНС</v>
      </c>
      <c r="B19" s="387" t="str">
        <f t="shared" si="1"/>
        <v>РГ-05-1209</v>
      </c>
      <c r="C19" s="388">
        <f t="shared" si="2"/>
        <v>43646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ДФ ДСК БАЛАНС</v>
      </c>
      <c r="B20" s="387" t="str">
        <f t="shared" si="1"/>
        <v>РГ-05-1209</v>
      </c>
      <c r="C20" s="388">
        <f t="shared" si="2"/>
        <v>43646</v>
      </c>
      <c r="D20" s="401" t="s">
        <v>177</v>
      </c>
      <c r="E20" s="402" t="s">
        <v>137</v>
      </c>
      <c r="F20" s="387" t="s">
        <v>792</v>
      </c>
      <c r="G20" s="391">
        <f>'1-SB'!C27</f>
        <v>6892889</v>
      </c>
    </row>
    <row r="21" spans="1:7" ht="15.75">
      <c r="A21" s="386" t="str">
        <f t="shared" si="0"/>
        <v>ДФ ДСК БАЛАНС</v>
      </c>
      <c r="B21" s="387" t="str">
        <f t="shared" si="1"/>
        <v>РГ-05-1209</v>
      </c>
      <c r="C21" s="388">
        <f t="shared" si="2"/>
        <v>43646</v>
      </c>
      <c r="D21" s="401" t="s">
        <v>178</v>
      </c>
      <c r="E21" s="404" t="s">
        <v>92</v>
      </c>
      <c r="F21" s="387" t="s">
        <v>792</v>
      </c>
      <c r="G21" s="391">
        <f>'1-SB'!C28</f>
        <v>5158843</v>
      </c>
    </row>
    <row r="22" spans="1:7" ht="15.75">
      <c r="A22" s="386" t="str">
        <f t="shared" si="0"/>
        <v>ДФ ДСК БАЛАНС</v>
      </c>
      <c r="B22" s="387" t="str">
        <f t="shared" si="1"/>
        <v>РГ-05-1209</v>
      </c>
      <c r="C22" s="388">
        <f t="shared" si="2"/>
        <v>43646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ДФ ДСК БАЛАНС</v>
      </c>
      <c r="B23" s="387" t="str">
        <f t="shared" si="1"/>
        <v>РГ-05-1209</v>
      </c>
      <c r="C23" s="388">
        <f t="shared" si="2"/>
        <v>43646</v>
      </c>
      <c r="D23" s="401" t="s">
        <v>180</v>
      </c>
      <c r="E23" s="404" t="s">
        <v>100</v>
      </c>
      <c r="F23" s="387" t="s">
        <v>792</v>
      </c>
      <c r="G23" s="391">
        <f>'1-SB'!C30</f>
        <v>1734046</v>
      </c>
    </row>
    <row r="24" spans="1:7" ht="15.75">
      <c r="A24" s="386" t="str">
        <f t="shared" si="0"/>
        <v>ДФ ДСК БАЛАНС</v>
      </c>
      <c r="B24" s="387" t="str">
        <f t="shared" si="1"/>
        <v>РГ-05-1209</v>
      </c>
      <c r="C24" s="388">
        <f t="shared" si="2"/>
        <v>43646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ДФ ДСК БАЛАНС</v>
      </c>
      <c r="B25" s="387" t="str">
        <f t="shared" si="1"/>
        <v>РГ-05-1209</v>
      </c>
      <c r="C25" s="388">
        <f t="shared" si="2"/>
        <v>43646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ДФ ДСК БАЛАНС</v>
      </c>
      <c r="B26" s="387" t="str">
        <f t="shared" si="1"/>
        <v>РГ-05-1209</v>
      </c>
      <c r="C26" s="388">
        <f t="shared" si="2"/>
        <v>43646</v>
      </c>
      <c r="D26" s="401" t="s">
        <v>183</v>
      </c>
      <c r="E26" s="402" t="s">
        <v>130</v>
      </c>
      <c r="F26" s="387" t="s">
        <v>792</v>
      </c>
      <c r="G26" s="391">
        <f>'1-SB'!C33</f>
        <v>88583</v>
      </c>
    </row>
    <row r="27" spans="1:7" ht="15.75">
      <c r="A27" s="386" t="str">
        <f t="shared" si="0"/>
        <v>ДФ ДСК БАЛАНС</v>
      </c>
      <c r="B27" s="387" t="str">
        <f t="shared" si="1"/>
        <v>РГ-05-1209</v>
      </c>
      <c r="C27" s="388">
        <f t="shared" si="2"/>
        <v>43646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ДФ ДСК БАЛАНС</v>
      </c>
      <c r="B28" s="387" t="str">
        <f t="shared" si="1"/>
        <v>РГ-05-1209</v>
      </c>
      <c r="C28" s="388">
        <f t="shared" si="2"/>
        <v>43646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ДФ ДСК БАЛАНС</v>
      </c>
      <c r="B29" s="387" t="str">
        <f t="shared" si="1"/>
        <v>РГ-05-1209</v>
      </c>
      <c r="C29" s="388">
        <f t="shared" si="2"/>
        <v>43646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ДФ ДСК БАЛАНС</v>
      </c>
      <c r="B30" s="387" t="str">
        <f t="shared" si="1"/>
        <v>РГ-05-1209</v>
      </c>
      <c r="C30" s="388">
        <f t="shared" si="2"/>
        <v>43646</v>
      </c>
      <c r="D30" s="401" t="s">
        <v>187</v>
      </c>
      <c r="E30" s="403" t="s">
        <v>12</v>
      </c>
      <c r="F30" s="387" t="s">
        <v>792</v>
      </c>
      <c r="G30" s="391">
        <f>'1-SB'!C37</f>
        <v>6981472</v>
      </c>
    </row>
    <row r="31" spans="1:7" ht="15.75">
      <c r="A31" s="386" t="str">
        <f t="shared" si="0"/>
        <v>ДФ ДСК БАЛАНС</v>
      </c>
      <c r="B31" s="387" t="str">
        <f t="shared" si="1"/>
        <v>РГ-05-1209</v>
      </c>
      <c r="C31" s="388">
        <f t="shared" si="2"/>
        <v>43646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ДФ ДСК БАЛАНС</v>
      </c>
      <c r="B32" s="387" t="str">
        <f t="shared" si="1"/>
        <v>РГ-05-1209</v>
      </c>
      <c r="C32" s="388">
        <f t="shared" si="2"/>
        <v>43646</v>
      </c>
      <c r="D32" s="394" t="s">
        <v>188</v>
      </c>
      <c r="E32" s="395" t="s">
        <v>134</v>
      </c>
      <c r="F32" s="387" t="s">
        <v>792</v>
      </c>
      <c r="G32" s="391">
        <f>'1-SB'!C39</f>
        <v>40377</v>
      </c>
    </row>
    <row r="33" spans="1:7" ht="15.75">
      <c r="A33" s="386" t="str">
        <f t="shared" si="0"/>
        <v>ДФ ДСК БАЛАНС</v>
      </c>
      <c r="B33" s="387" t="str">
        <f t="shared" si="1"/>
        <v>РГ-05-1209</v>
      </c>
      <c r="C33" s="388">
        <f t="shared" si="2"/>
        <v>43646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ДФ ДСК БАЛАНС</v>
      </c>
      <c r="B34" s="387" t="str">
        <f t="shared" si="1"/>
        <v>РГ-05-1209</v>
      </c>
      <c r="C34" s="388">
        <f t="shared" si="2"/>
        <v>43646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ДФ ДСК БАЛАНС</v>
      </c>
      <c r="B35" s="387" t="str">
        <f aca="true" t="shared" si="4" ref="B35:B58">dfRG</f>
        <v>РГ-05-1209</v>
      </c>
      <c r="C35" s="388">
        <f aca="true" t="shared" si="5" ref="C35:C58">EndDate</f>
        <v>43646</v>
      </c>
      <c r="D35" s="394" t="s">
        <v>191</v>
      </c>
      <c r="E35" s="395" t="s">
        <v>101</v>
      </c>
      <c r="F35" s="387" t="s">
        <v>792</v>
      </c>
      <c r="G35" s="391">
        <f>'1-SB'!C42</f>
        <v>536394</v>
      </c>
    </row>
    <row r="36" spans="1:7" ht="15.75">
      <c r="A36" s="386" t="str">
        <f t="shared" si="3"/>
        <v>ДФ ДСК БАЛАНС</v>
      </c>
      <c r="B36" s="387" t="str">
        <f t="shared" si="4"/>
        <v>РГ-05-1209</v>
      </c>
      <c r="C36" s="388">
        <f t="shared" si="5"/>
        <v>43646</v>
      </c>
      <c r="D36" s="392" t="s">
        <v>192</v>
      </c>
      <c r="E36" s="398" t="s">
        <v>13</v>
      </c>
      <c r="F36" s="387" t="s">
        <v>792</v>
      </c>
      <c r="G36" s="391">
        <f>'1-SB'!C43</f>
        <v>576771</v>
      </c>
    </row>
    <row r="37" spans="1:7" ht="15.75">
      <c r="A37" s="386" t="str">
        <f t="shared" si="3"/>
        <v>ДФ ДСК БАЛАНС</v>
      </c>
      <c r="B37" s="387" t="str">
        <f t="shared" si="4"/>
        <v>РГ-05-1209</v>
      </c>
      <c r="C37" s="388">
        <f t="shared" si="5"/>
        <v>43646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ДФ ДСК БАЛАНС</v>
      </c>
      <c r="B38" s="387" t="str">
        <f t="shared" si="4"/>
        <v>РГ-05-1209</v>
      </c>
      <c r="C38" s="388">
        <f t="shared" si="5"/>
        <v>43646</v>
      </c>
      <c r="D38" s="392" t="s">
        <v>194</v>
      </c>
      <c r="E38" s="398" t="s">
        <v>34</v>
      </c>
      <c r="F38" s="387" t="s">
        <v>792</v>
      </c>
      <c r="G38" s="391">
        <f>'1-SB'!C45</f>
        <v>12519404</v>
      </c>
    </row>
    <row r="39" spans="1:7" ht="15.75">
      <c r="A39" s="386" t="str">
        <f t="shared" si="3"/>
        <v>ДФ ДСК БАЛАНС</v>
      </c>
      <c r="B39" s="387" t="str">
        <f t="shared" si="4"/>
        <v>РГ-05-1209</v>
      </c>
      <c r="C39" s="388">
        <f t="shared" si="5"/>
        <v>43646</v>
      </c>
      <c r="D39" s="392" t="s">
        <v>195</v>
      </c>
      <c r="E39" s="392" t="s">
        <v>36</v>
      </c>
      <c r="F39" s="387" t="s">
        <v>792</v>
      </c>
      <c r="G39" s="391">
        <f>'1-SB'!C47</f>
        <v>12519404</v>
      </c>
    </row>
    <row r="40" spans="1:7" ht="15.75">
      <c r="A40" s="405" t="str">
        <f t="shared" si="3"/>
        <v>ДФ ДСК БАЛАНС</v>
      </c>
      <c r="B40" s="406" t="str">
        <f t="shared" si="4"/>
        <v>РГ-05-1209</v>
      </c>
      <c r="C40" s="407">
        <f t="shared" si="5"/>
        <v>43646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ДФ ДСК БАЛАНС</v>
      </c>
      <c r="B41" s="406" t="str">
        <f t="shared" si="4"/>
        <v>РГ-05-1209</v>
      </c>
      <c r="C41" s="407">
        <f t="shared" si="5"/>
        <v>43646</v>
      </c>
      <c r="D41" s="411" t="s">
        <v>196</v>
      </c>
      <c r="E41" s="412" t="s">
        <v>930</v>
      </c>
      <c r="F41" s="406" t="s">
        <v>793</v>
      </c>
      <c r="G41" s="410">
        <f>'1-SB'!G11</f>
        <v>9895635</v>
      </c>
    </row>
    <row r="42" spans="1:7" ht="15.75">
      <c r="A42" s="405" t="str">
        <f t="shared" si="3"/>
        <v>ДФ ДСК БАЛАНС</v>
      </c>
      <c r="B42" s="406" t="str">
        <f t="shared" si="4"/>
        <v>РГ-05-1209</v>
      </c>
      <c r="C42" s="407">
        <f t="shared" si="5"/>
        <v>43646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ДФ ДСК БАЛАНС</v>
      </c>
      <c r="B43" s="406" t="str">
        <f t="shared" si="4"/>
        <v>РГ-05-1209</v>
      </c>
      <c r="C43" s="407">
        <f t="shared" si="5"/>
        <v>43646</v>
      </c>
      <c r="D43" s="414" t="s">
        <v>197</v>
      </c>
      <c r="E43" s="415" t="s">
        <v>136</v>
      </c>
      <c r="F43" s="406" t="s">
        <v>793</v>
      </c>
      <c r="G43" s="410">
        <f>'1-SB'!G13</f>
        <v>3816527</v>
      </c>
    </row>
    <row r="44" spans="1:7" ht="15.75">
      <c r="A44" s="405" t="str">
        <f t="shared" si="3"/>
        <v>ДФ ДСК БАЛАНС</v>
      </c>
      <c r="B44" s="406" t="str">
        <f t="shared" si="4"/>
        <v>РГ-05-1209</v>
      </c>
      <c r="C44" s="407">
        <f t="shared" si="5"/>
        <v>43646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ДФ ДСК БАЛАНС</v>
      </c>
      <c r="B45" s="406" t="str">
        <f t="shared" si="4"/>
        <v>РГ-05-1209</v>
      </c>
      <c r="C45" s="407">
        <f t="shared" si="5"/>
        <v>43646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ДФ ДСК БАЛАНС</v>
      </c>
      <c r="B46" s="406" t="str">
        <f t="shared" si="4"/>
        <v>РГ-05-1209</v>
      </c>
      <c r="C46" s="407">
        <f t="shared" si="5"/>
        <v>43646</v>
      </c>
      <c r="D46" s="411" t="s">
        <v>200</v>
      </c>
      <c r="E46" s="416" t="s">
        <v>23</v>
      </c>
      <c r="F46" s="406" t="s">
        <v>793</v>
      </c>
      <c r="G46" s="410">
        <f>'1-SB'!G16</f>
        <v>3816527</v>
      </c>
    </row>
    <row r="47" spans="1:7" ht="15.75">
      <c r="A47" s="405" t="str">
        <f t="shared" si="3"/>
        <v>ДФ ДСК БАЛАНС</v>
      </c>
      <c r="B47" s="406" t="str">
        <f t="shared" si="4"/>
        <v>РГ-05-1209</v>
      </c>
      <c r="C47" s="407">
        <f t="shared" si="5"/>
        <v>43646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ДФ ДСК БАЛАНС</v>
      </c>
      <c r="B48" s="406" t="str">
        <f t="shared" si="4"/>
        <v>РГ-05-1209</v>
      </c>
      <c r="C48" s="407">
        <f t="shared" si="5"/>
        <v>43646</v>
      </c>
      <c r="D48" s="413" t="s">
        <v>201</v>
      </c>
      <c r="E48" s="415" t="s">
        <v>26</v>
      </c>
      <c r="F48" s="406" t="s">
        <v>793</v>
      </c>
      <c r="G48" s="410">
        <f>'1-SB'!G18</f>
        <v>-918029</v>
      </c>
    </row>
    <row r="49" spans="1:7" ht="15.75">
      <c r="A49" s="405" t="str">
        <f t="shared" si="3"/>
        <v>ДФ ДСК БАЛАНС</v>
      </c>
      <c r="B49" s="406" t="str">
        <f t="shared" si="4"/>
        <v>РГ-05-1209</v>
      </c>
      <c r="C49" s="407">
        <f t="shared" si="5"/>
        <v>43646</v>
      </c>
      <c r="D49" s="413" t="s">
        <v>202</v>
      </c>
      <c r="E49" s="417" t="s">
        <v>27</v>
      </c>
      <c r="F49" s="406" t="s">
        <v>793</v>
      </c>
      <c r="G49" s="410">
        <f>'1-SB'!G19</f>
        <v>15907147</v>
      </c>
    </row>
    <row r="50" spans="1:7" ht="15.75">
      <c r="A50" s="405" t="str">
        <f t="shared" si="3"/>
        <v>ДФ ДСК БАЛАНС</v>
      </c>
      <c r="B50" s="406" t="str">
        <f t="shared" si="4"/>
        <v>РГ-05-1209</v>
      </c>
      <c r="C50" s="407">
        <f t="shared" si="5"/>
        <v>43646</v>
      </c>
      <c r="D50" s="413" t="s">
        <v>203</v>
      </c>
      <c r="E50" s="417" t="s">
        <v>28</v>
      </c>
      <c r="F50" s="406" t="s">
        <v>793</v>
      </c>
      <c r="G50" s="410">
        <f>'1-SB'!G20</f>
        <v>-16825176</v>
      </c>
    </row>
    <row r="51" spans="1:7" ht="15.75">
      <c r="A51" s="405" t="str">
        <f t="shared" si="3"/>
        <v>ДФ ДСК БАЛАНС</v>
      </c>
      <c r="B51" s="406" t="str">
        <f t="shared" si="4"/>
        <v>РГ-05-1209</v>
      </c>
      <c r="C51" s="407">
        <f t="shared" si="5"/>
        <v>43646</v>
      </c>
      <c r="D51" s="418" t="s">
        <v>204</v>
      </c>
      <c r="E51" s="419" t="s">
        <v>989</v>
      </c>
      <c r="F51" s="406" t="s">
        <v>793</v>
      </c>
      <c r="G51" s="410">
        <f>'1-SB'!G21</f>
        <v>0</v>
      </c>
    </row>
    <row r="52" spans="1:7" ht="15.75">
      <c r="A52" s="405" t="str">
        <f t="shared" si="3"/>
        <v>ДФ ДСК БАЛАНС</v>
      </c>
      <c r="B52" s="406" t="str">
        <f t="shared" si="4"/>
        <v>РГ-05-1209</v>
      </c>
      <c r="C52" s="407">
        <f t="shared" si="5"/>
        <v>43646</v>
      </c>
      <c r="D52" s="418" t="s">
        <v>991</v>
      </c>
      <c r="E52" s="419" t="s">
        <v>990</v>
      </c>
      <c r="F52" s="406" t="s">
        <v>793</v>
      </c>
      <c r="G52" s="410">
        <f>'1-SB'!G22</f>
        <v>-301028</v>
      </c>
    </row>
    <row r="53" spans="1:7" ht="15.75">
      <c r="A53" s="405" t="str">
        <f t="shared" si="3"/>
        <v>ДФ ДСК БАЛАНС</v>
      </c>
      <c r="B53" s="406" t="str">
        <f t="shared" si="4"/>
        <v>РГ-05-1209</v>
      </c>
      <c r="C53" s="407">
        <f t="shared" si="5"/>
        <v>43646</v>
      </c>
      <c r="D53" s="411" t="s">
        <v>205</v>
      </c>
      <c r="E53" s="416" t="s">
        <v>29</v>
      </c>
      <c r="F53" s="406" t="s">
        <v>793</v>
      </c>
      <c r="G53" s="410">
        <f>'1-SB'!G23</f>
        <v>-1219057</v>
      </c>
    </row>
    <row r="54" spans="1:7" ht="15.75">
      <c r="A54" s="405" t="str">
        <f t="shared" si="3"/>
        <v>ДФ ДСК БАЛАНС</v>
      </c>
      <c r="B54" s="406" t="str">
        <f t="shared" si="4"/>
        <v>РГ-05-1209</v>
      </c>
      <c r="C54" s="407">
        <f t="shared" si="5"/>
        <v>43646</v>
      </c>
      <c r="D54" s="408" t="s">
        <v>206</v>
      </c>
      <c r="E54" s="420" t="s">
        <v>31</v>
      </c>
      <c r="F54" s="406" t="s">
        <v>793</v>
      </c>
      <c r="G54" s="410">
        <f>'1-SB'!G24</f>
        <v>12493105</v>
      </c>
    </row>
    <row r="55" spans="1:7" ht="15.75">
      <c r="A55" s="405" t="str">
        <f t="shared" si="3"/>
        <v>ДФ ДСК БАЛАНС</v>
      </c>
      <c r="B55" s="406" t="str">
        <f t="shared" si="4"/>
        <v>РГ-05-1209</v>
      </c>
      <c r="C55" s="407">
        <f t="shared" si="5"/>
        <v>43646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ДФ ДСК БАЛАНС</v>
      </c>
      <c r="B56" s="406" t="str">
        <f t="shared" si="4"/>
        <v>РГ-05-1209</v>
      </c>
      <c r="C56" s="407">
        <f t="shared" si="5"/>
        <v>43646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ДФ ДСК БАЛАНС</v>
      </c>
      <c r="B57" s="406" t="str">
        <f t="shared" si="4"/>
        <v>РГ-05-1209</v>
      </c>
      <c r="C57" s="407">
        <f t="shared" si="5"/>
        <v>43646</v>
      </c>
      <c r="D57" s="413" t="s">
        <v>208</v>
      </c>
      <c r="E57" s="415" t="s">
        <v>125</v>
      </c>
      <c r="F57" s="406" t="s">
        <v>793</v>
      </c>
      <c r="G57" s="410">
        <f>'1-SB'!G28</f>
        <v>25697</v>
      </c>
    </row>
    <row r="58" spans="1:7" ht="15.75">
      <c r="A58" s="405" t="str">
        <f t="shared" si="3"/>
        <v>ДФ ДСК БАЛАНС</v>
      </c>
      <c r="B58" s="406" t="str">
        <f t="shared" si="4"/>
        <v>РГ-05-1209</v>
      </c>
      <c r="C58" s="407">
        <f t="shared" si="5"/>
        <v>43646</v>
      </c>
      <c r="D58" s="413" t="s">
        <v>209</v>
      </c>
      <c r="E58" s="417" t="s">
        <v>161</v>
      </c>
      <c r="F58" s="406" t="s">
        <v>793</v>
      </c>
      <c r="G58" s="410">
        <f>'1-SB'!G29</f>
        <v>400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25297</v>
      </c>
    </row>
    <row r="60" spans="1:7" ht="15.75">
      <c r="A60" s="405" t="str">
        <f aca="true" t="shared" si="6" ref="A60:A81">dfName</f>
        <v>ДФ ДСК БАЛАНС</v>
      </c>
      <c r="B60" s="406" t="str">
        <f aca="true" t="shared" si="7" ref="B60:B81">dfRG</f>
        <v>РГ-05-1209</v>
      </c>
      <c r="C60" s="407">
        <f aca="true" t="shared" si="8" ref="C60:C81">EndDate</f>
        <v>43646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ДФ ДСК БАЛАНС</v>
      </c>
      <c r="B61" s="406" t="str">
        <f t="shared" si="7"/>
        <v>РГ-05-1209</v>
      </c>
      <c r="C61" s="407">
        <f t="shared" si="8"/>
        <v>43646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ДФ ДСК БАЛАНС</v>
      </c>
      <c r="B62" s="406" t="str">
        <f t="shared" si="7"/>
        <v>РГ-05-1209</v>
      </c>
      <c r="C62" s="407">
        <f t="shared" si="8"/>
        <v>43646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ДФ ДСК БАЛАНС</v>
      </c>
      <c r="B63" s="406" t="str">
        <f t="shared" si="7"/>
        <v>РГ-05-1209</v>
      </c>
      <c r="C63" s="407">
        <f t="shared" si="8"/>
        <v>43646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ДФ ДСК БАЛАНС</v>
      </c>
      <c r="B64" s="406" t="str">
        <f t="shared" si="7"/>
        <v>РГ-05-1209</v>
      </c>
      <c r="C64" s="407">
        <f t="shared" si="8"/>
        <v>43646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ДФ ДСК БАЛАНС</v>
      </c>
      <c r="B65" s="406" t="str">
        <f t="shared" si="7"/>
        <v>РГ-05-1209</v>
      </c>
      <c r="C65" s="407">
        <f t="shared" si="8"/>
        <v>43646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ДФ ДСК БАЛАНС</v>
      </c>
      <c r="B66" s="406" t="str">
        <f t="shared" si="7"/>
        <v>РГ-05-1209</v>
      </c>
      <c r="C66" s="407">
        <f t="shared" si="8"/>
        <v>43646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ДФ ДСК БАЛАНС</v>
      </c>
      <c r="B67" s="406" t="str">
        <f t="shared" si="7"/>
        <v>РГ-05-1209</v>
      </c>
      <c r="C67" s="407">
        <f t="shared" si="8"/>
        <v>43646</v>
      </c>
      <c r="D67" s="414" t="s">
        <v>218</v>
      </c>
      <c r="E67" s="421" t="s">
        <v>142</v>
      </c>
      <c r="F67" s="406" t="s">
        <v>793</v>
      </c>
      <c r="G67" s="410">
        <f>'1-SB'!G38</f>
        <v>98</v>
      </c>
    </row>
    <row r="68" spans="1:7" ht="15.75">
      <c r="A68" s="405" t="str">
        <f t="shared" si="6"/>
        <v>ДФ ДСК БАЛАНС</v>
      </c>
      <c r="B68" s="406" t="str">
        <f t="shared" si="7"/>
        <v>РГ-05-1209</v>
      </c>
      <c r="C68" s="407">
        <f t="shared" si="8"/>
        <v>43646</v>
      </c>
      <c r="D68" s="413" t="s">
        <v>219</v>
      </c>
      <c r="E68" s="421" t="s">
        <v>113</v>
      </c>
      <c r="F68" s="406" t="s">
        <v>793</v>
      </c>
      <c r="G68" s="410">
        <f>'1-SB'!G39</f>
        <v>504</v>
      </c>
    </row>
    <row r="69" spans="1:7" ht="15.75">
      <c r="A69" s="405" t="str">
        <f t="shared" si="6"/>
        <v>ДФ ДСК БАЛАНС</v>
      </c>
      <c r="B69" s="406" t="str">
        <f t="shared" si="7"/>
        <v>РГ-05-1209</v>
      </c>
      <c r="C69" s="407">
        <f t="shared" si="8"/>
        <v>43646</v>
      </c>
      <c r="D69" s="408" t="s">
        <v>220</v>
      </c>
      <c r="E69" s="420" t="s">
        <v>34</v>
      </c>
      <c r="F69" s="406" t="s">
        <v>793</v>
      </c>
      <c r="G69" s="410">
        <f>'1-SB'!G40</f>
        <v>26299</v>
      </c>
    </row>
    <row r="70" spans="1:7" ht="15.75">
      <c r="A70" s="405" t="str">
        <f t="shared" si="6"/>
        <v>ДФ ДСК БАЛАНС</v>
      </c>
      <c r="B70" s="406" t="str">
        <f t="shared" si="7"/>
        <v>РГ-05-1209</v>
      </c>
      <c r="C70" s="407">
        <f t="shared" si="8"/>
        <v>43646</v>
      </c>
      <c r="D70" s="411" t="s">
        <v>221</v>
      </c>
      <c r="E70" s="411" t="s">
        <v>35</v>
      </c>
      <c r="F70" s="406" t="s">
        <v>793</v>
      </c>
      <c r="G70" s="410">
        <f>'1-SB'!G47</f>
        <v>12519404</v>
      </c>
    </row>
    <row r="71" spans="1:7" ht="15.75">
      <c r="A71" s="423" t="str">
        <f t="shared" si="6"/>
        <v>ДФ ДСК БАЛАНС</v>
      </c>
      <c r="B71" s="424" t="str">
        <f t="shared" si="7"/>
        <v>РГ-05-1209</v>
      </c>
      <c r="C71" s="425">
        <f t="shared" si="8"/>
        <v>43646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ДФ ДСК БАЛАНС</v>
      </c>
      <c r="B72" s="424" t="str">
        <f t="shared" si="7"/>
        <v>РГ-05-1209</v>
      </c>
      <c r="C72" s="425">
        <f t="shared" si="8"/>
        <v>43646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ДФ ДСК БАЛАНС</v>
      </c>
      <c r="B73" s="424" t="str">
        <f t="shared" si="7"/>
        <v>РГ-05-1209</v>
      </c>
      <c r="C73" s="425">
        <f t="shared" si="8"/>
        <v>43646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ДФ ДСК БАЛАНС</v>
      </c>
      <c r="B74" s="424" t="str">
        <f t="shared" si="7"/>
        <v>РГ-05-1209</v>
      </c>
      <c r="C74" s="425">
        <f t="shared" si="8"/>
        <v>43646</v>
      </c>
      <c r="D74" s="426" t="s">
        <v>795</v>
      </c>
      <c r="E74" s="431" t="s">
        <v>936</v>
      </c>
      <c r="F74" s="424" t="s">
        <v>828</v>
      </c>
      <c r="G74" s="428">
        <f>'2-OD'!C13</f>
        <v>1269</v>
      </c>
    </row>
    <row r="75" spans="1:7" ht="31.5">
      <c r="A75" s="423" t="str">
        <f t="shared" si="6"/>
        <v>ДФ ДСК БАЛАНС</v>
      </c>
      <c r="B75" s="424" t="str">
        <f t="shared" si="7"/>
        <v>РГ-05-1209</v>
      </c>
      <c r="C75" s="425">
        <f t="shared" si="8"/>
        <v>43646</v>
      </c>
      <c r="D75" s="426" t="s">
        <v>796</v>
      </c>
      <c r="E75" s="431" t="s">
        <v>937</v>
      </c>
      <c r="F75" s="424" t="s">
        <v>828</v>
      </c>
      <c r="G75" s="428">
        <f>'2-OD'!C14</f>
        <v>2910215</v>
      </c>
    </row>
    <row r="76" spans="1:7" ht="15.75">
      <c r="A76" s="423" t="str">
        <f t="shared" si="6"/>
        <v>ДФ ДСК БАЛАНС</v>
      </c>
      <c r="B76" s="424" t="str">
        <f t="shared" si="7"/>
        <v>РГ-05-1209</v>
      </c>
      <c r="C76" s="425">
        <f t="shared" si="8"/>
        <v>43646</v>
      </c>
      <c r="D76" s="426" t="s">
        <v>797</v>
      </c>
      <c r="E76" s="431" t="s">
        <v>938</v>
      </c>
      <c r="F76" s="424" t="s">
        <v>828</v>
      </c>
      <c r="G76" s="428">
        <f>'2-OD'!C15</f>
        <v>29888</v>
      </c>
    </row>
    <row r="77" spans="1:7" ht="15.75">
      <c r="A77" s="423" t="str">
        <f t="shared" si="6"/>
        <v>ДФ ДСК БАЛАНС</v>
      </c>
      <c r="B77" s="424" t="str">
        <f t="shared" si="7"/>
        <v>РГ-05-1209</v>
      </c>
      <c r="C77" s="425">
        <f t="shared" si="8"/>
        <v>43646</v>
      </c>
      <c r="D77" s="426" t="s">
        <v>798</v>
      </c>
      <c r="E77" s="431" t="s">
        <v>981</v>
      </c>
      <c r="F77" s="424" t="s">
        <v>828</v>
      </c>
      <c r="G77" s="428">
        <f>'2-OD'!C16</f>
        <v>2053</v>
      </c>
    </row>
    <row r="78" spans="1:7" ht="15.75">
      <c r="A78" s="423" t="str">
        <f t="shared" si="6"/>
        <v>ДФ ДСК БАЛАНС</v>
      </c>
      <c r="B78" s="424" t="str">
        <f t="shared" si="7"/>
        <v>РГ-05-1209</v>
      </c>
      <c r="C78" s="425">
        <f t="shared" si="8"/>
        <v>43646</v>
      </c>
      <c r="D78" s="429" t="s">
        <v>799</v>
      </c>
      <c r="E78" s="432" t="s">
        <v>20</v>
      </c>
      <c r="F78" s="424" t="s">
        <v>828</v>
      </c>
      <c r="G78" s="428">
        <f>'2-OD'!C18</f>
        <v>2943425</v>
      </c>
    </row>
    <row r="79" spans="1:7" ht="15.75">
      <c r="A79" s="423" t="str">
        <f t="shared" si="6"/>
        <v>ДФ ДСК БАЛАНС</v>
      </c>
      <c r="B79" s="424" t="str">
        <f t="shared" si="7"/>
        <v>РГ-05-1209</v>
      </c>
      <c r="C79" s="425">
        <f t="shared" si="8"/>
        <v>43646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ДФ ДСК БАЛАНС</v>
      </c>
      <c r="B80" s="424" t="str">
        <f t="shared" si="7"/>
        <v>РГ-05-1209</v>
      </c>
      <c r="C80" s="425">
        <f t="shared" si="8"/>
        <v>43646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ДФ ДСК БАЛАНС</v>
      </c>
      <c r="B81" s="424" t="str">
        <f t="shared" si="7"/>
        <v>РГ-05-1209</v>
      </c>
      <c r="C81" s="425">
        <f t="shared" si="8"/>
        <v>43646</v>
      </c>
      <c r="D81" s="426" t="s">
        <v>801</v>
      </c>
      <c r="E81" s="431" t="s">
        <v>122</v>
      </c>
      <c r="F81" s="424" t="s">
        <v>828</v>
      </c>
      <c r="G81" s="428">
        <f>'2-OD'!C21</f>
        <v>163336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ДФ ДСК БАЛАНС</v>
      </c>
      <c r="B83" s="424" t="str">
        <f aca="true" t="shared" si="10" ref="B83:B109">dfRG</f>
        <v>РГ-05-1209</v>
      </c>
      <c r="C83" s="425">
        <f aca="true" t="shared" si="11" ref="C83:C109">EndDate</f>
        <v>43646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ДФ ДСК БАЛАНС</v>
      </c>
      <c r="B84" s="424" t="str">
        <f t="shared" si="10"/>
        <v>РГ-05-1209</v>
      </c>
      <c r="C84" s="425">
        <f t="shared" si="11"/>
        <v>43646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ДФ ДСК БАЛАНС</v>
      </c>
      <c r="B85" s="424" t="str">
        <f t="shared" si="10"/>
        <v>РГ-05-1209</v>
      </c>
      <c r="C85" s="425">
        <f t="shared" si="11"/>
        <v>43646</v>
      </c>
      <c r="D85" s="429" t="s">
        <v>805</v>
      </c>
      <c r="E85" s="432" t="s">
        <v>23</v>
      </c>
      <c r="F85" s="424" t="s">
        <v>828</v>
      </c>
      <c r="G85" s="428">
        <f>'2-OD'!C25</f>
        <v>163336</v>
      </c>
    </row>
    <row r="86" spans="1:7" ht="15.75">
      <c r="A86" s="423" t="str">
        <f t="shared" si="9"/>
        <v>ДФ ДСК БАЛАНС</v>
      </c>
      <c r="B86" s="424" t="str">
        <f t="shared" si="10"/>
        <v>РГ-05-1209</v>
      </c>
      <c r="C86" s="425">
        <f t="shared" si="11"/>
        <v>43646</v>
      </c>
      <c r="D86" s="429" t="s">
        <v>806</v>
      </c>
      <c r="E86" s="433" t="s">
        <v>144</v>
      </c>
      <c r="F86" s="424" t="s">
        <v>828</v>
      </c>
      <c r="G86" s="428">
        <f>'2-OD'!C26</f>
        <v>3106761</v>
      </c>
    </row>
    <row r="87" spans="1:7" ht="15.75">
      <c r="A87" s="423" t="str">
        <f t="shared" si="9"/>
        <v>ДФ ДСК БАЛАНС</v>
      </c>
      <c r="B87" s="424" t="str">
        <f t="shared" si="10"/>
        <v>РГ-05-1209</v>
      </c>
      <c r="C87" s="425">
        <f t="shared" si="11"/>
        <v>43646</v>
      </c>
      <c r="D87" s="429" t="s">
        <v>807</v>
      </c>
      <c r="E87" s="433" t="s">
        <v>824</v>
      </c>
      <c r="F87" s="424" t="s">
        <v>828</v>
      </c>
      <c r="G87" s="428">
        <f>'2-OD'!C27</f>
        <v>0</v>
      </c>
    </row>
    <row r="88" spans="1:7" ht="15.75">
      <c r="A88" s="423" t="str">
        <f t="shared" si="9"/>
        <v>ДФ ДСК БАЛАНС</v>
      </c>
      <c r="B88" s="424" t="str">
        <f t="shared" si="10"/>
        <v>РГ-05-1209</v>
      </c>
      <c r="C88" s="425">
        <f t="shared" si="11"/>
        <v>43646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ДФ ДСК БАЛАНС</v>
      </c>
      <c r="B89" s="424" t="str">
        <f t="shared" si="10"/>
        <v>РГ-05-1209</v>
      </c>
      <c r="C89" s="425">
        <f t="shared" si="11"/>
        <v>43646</v>
      </c>
      <c r="D89" s="429" t="s">
        <v>809</v>
      </c>
      <c r="E89" s="433" t="s">
        <v>146</v>
      </c>
      <c r="F89" s="424" t="s">
        <v>828</v>
      </c>
      <c r="G89" s="428">
        <f>'2-OD'!C29</f>
        <v>0</v>
      </c>
    </row>
    <row r="90" spans="1:7" ht="15.75">
      <c r="A90" s="423" t="str">
        <f t="shared" si="9"/>
        <v>ДФ ДСК БАЛАНС</v>
      </c>
      <c r="B90" s="424" t="str">
        <f t="shared" si="10"/>
        <v>РГ-05-1209</v>
      </c>
      <c r="C90" s="425">
        <f t="shared" si="11"/>
        <v>43646</v>
      </c>
      <c r="D90" s="429" t="s">
        <v>810</v>
      </c>
      <c r="E90" s="433" t="s">
        <v>826</v>
      </c>
      <c r="F90" s="424" t="s">
        <v>828</v>
      </c>
      <c r="G90" s="428">
        <f>'2-OD'!C30</f>
        <v>3106761</v>
      </c>
    </row>
    <row r="91" spans="1:7" ht="15.75">
      <c r="A91" s="434" t="str">
        <f t="shared" si="9"/>
        <v>ДФ ДСК БАЛАНС</v>
      </c>
      <c r="B91" s="435" t="str">
        <f t="shared" si="10"/>
        <v>РГ-05-1209</v>
      </c>
      <c r="C91" s="436">
        <f t="shared" si="11"/>
        <v>43646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ДФ ДСК БАЛАНС</v>
      </c>
      <c r="B92" s="435" t="str">
        <f t="shared" si="10"/>
        <v>РГ-05-1209</v>
      </c>
      <c r="C92" s="436">
        <f t="shared" si="11"/>
        <v>43646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ДФ ДСК БАЛАНС</v>
      </c>
      <c r="B93" s="435" t="str">
        <f t="shared" si="10"/>
        <v>РГ-05-1209</v>
      </c>
      <c r="C93" s="436">
        <f t="shared" si="11"/>
        <v>43646</v>
      </c>
      <c r="D93" s="437" t="s">
        <v>811</v>
      </c>
      <c r="E93" s="442" t="s">
        <v>38</v>
      </c>
      <c r="F93" s="435" t="s">
        <v>829</v>
      </c>
      <c r="G93" s="439">
        <f>'2-OD'!G12</f>
        <v>100491</v>
      </c>
    </row>
    <row r="94" spans="1:7" ht="31.5">
      <c r="A94" s="434" t="str">
        <f t="shared" si="9"/>
        <v>ДФ ДСК БАЛАНС</v>
      </c>
      <c r="B94" s="435" t="str">
        <f t="shared" si="10"/>
        <v>РГ-05-1209</v>
      </c>
      <c r="C94" s="436">
        <f t="shared" si="11"/>
        <v>43646</v>
      </c>
      <c r="D94" s="437" t="s">
        <v>812</v>
      </c>
      <c r="E94" s="442" t="s">
        <v>939</v>
      </c>
      <c r="F94" s="435" t="s">
        <v>829</v>
      </c>
      <c r="G94" s="439">
        <f>'2-OD'!G13</f>
        <v>150156</v>
      </c>
    </row>
    <row r="95" spans="1:7" ht="31.5">
      <c r="A95" s="434" t="str">
        <f t="shared" si="9"/>
        <v>ДФ ДСК БАЛАНС</v>
      </c>
      <c r="B95" s="435" t="str">
        <f t="shared" si="10"/>
        <v>РГ-05-1209</v>
      </c>
      <c r="C95" s="436">
        <f t="shared" si="11"/>
        <v>43646</v>
      </c>
      <c r="D95" s="437" t="s">
        <v>813</v>
      </c>
      <c r="E95" s="442" t="s">
        <v>940</v>
      </c>
      <c r="F95" s="435" t="s">
        <v>829</v>
      </c>
      <c r="G95" s="439">
        <f>'2-OD'!G14</f>
        <v>2490295</v>
      </c>
    </row>
    <row r="96" spans="1:7" ht="15.75">
      <c r="A96" s="434" t="str">
        <f t="shared" si="9"/>
        <v>ДФ ДСК БАЛАНС</v>
      </c>
      <c r="B96" s="435" t="str">
        <f t="shared" si="10"/>
        <v>РГ-05-1209</v>
      </c>
      <c r="C96" s="436">
        <f t="shared" si="11"/>
        <v>43646</v>
      </c>
      <c r="D96" s="437" t="s">
        <v>814</v>
      </c>
      <c r="E96" s="442" t="s">
        <v>941</v>
      </c>
      <c r="F96" s="435" t="s">
        <v>829</v>
      </c>
      <c r="G96" s="439">
        <f>'2-OD'!G15</f>
        <v>27062</v>
      </c>
    </row>
    <row r="97" spans="1:7" ht="15.75">
      <c r="A97" s="434" t="str">
        <f t="shared" si="9"/>
        <v>ДФ ДСК БАЛАНС</v>
      </c>
      <c r="B97" s="435" t="str">
        <f t="shared" si="10"/>
        <v>РГ-05-1209</v>
      </c>
      <c r="C97" s="436">
        <f t="shared" si="11"/>
        <v>43646</v>
      </c>
      <c r="D97" s="437" t="s">
        <v>815</v>
      </c>
      <c r="E97" s="443" t="s">
        <v>942</v>
      </c>
      <c r="F97" s="435" t="s">
        <v>829</v>
      </c>
      <c r="G97" s="439">
        <f>'2-OD'!G16</f>
        <v>37729</v>
      </c>
    </row>
    <row r="98" spans="1:7" ht="15.75">
      <c r="A98" s="434" t="str">
        <f t="shared" si="9"/>
        <v>ДФ ДСК БАЛАНС</v>
      </c>
      <c r="B98" s="435" t="str">
        <f t="shared" si="10"/>
        <v>РГ-05-1209</v>
      </c>
      <c r="C98" s="436">
        <f t="shared" si="11"/>
        <v>43646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ДФ ДСК БАЛАНС</v>
      </c>
      <c r="B99" s="435" t="str">
        <f t="shared" si="10"/>
        <v>РГ-05-1209</v>
      </c>
      <c r="C99" s="436">
        <f t="shared" si="11"/>
        <v>43646</v>
      </c>
      <c r="D99" s="440" t="s">
        <v>817</v>
      </c>
      <c r="E99" s="444" t="s">
        <v>20</v>
      </c>
      <c r="F99" s="435" t="s">
        <v>829</v>
      </c>
      <c r="G99" s="439">
        <f>'2-OD'!G18</f>
        <v>2805733</v>
      </c>
    </row>
    <row r="100" spans="1:7" ht="15.75">
      <c r="A100" s="434" t="str">
        <f t="shared" si="9"/>
        <v>ДФ ДСК БАЛАНС</v>
      </c>
      <c r="B100" s="435" t="str">
        <f t="shared" si="10"/>
        <v>РГ-05-1209</v>
      </c>
      <c r="C100" s="436">
        <f t="shared" si="11"/>
        <v>43646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ДФ ДСК БАЛАНС</v>
      </c>
      <c r="B101" s="435" t="str">
        <f t="shared" si="10"/>
        <v>РГ-05-1209</v>
      </c>
      <c r="C101" s="436">
        <f t="shared" si="11"/>
        <v>43646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ДФ ДСК БАЛАНС</v>
      </c>
      <c r="B102" s="435" t="str">
        <f t="shared" si="10"/>
        <v>РГ-05-1209</v>
      </c>
      <c r="C102" s="436">
        <f t="shared" si="11"/>
        <v>43646</v>
      </c>
      <c r="D102" s="440" t="s">
        <v>819</v>
      </c>
      <c r="E102" s="445" t="s">
        <v>40</v>
      </c>
      <c r="F102" s="435" t="s">
        <v>829</v>
      </c>
      <c r="G102" s="439">
        <f>'2-OD'!G26</f>
        <v>2805733</v>
      </c>
    </row>
    <row r="103" spans="1:7" ht="15.75">
      <c r="A103" s="434" t="str">
        <f t="shared" si="9"/>
        <v>ДФ ДСК БАЛАНС</v>
      </c>
      <c r="B103" s="435" t="str">
        <f t="shared" si="10"/>
        <v>РГ-05-1209</v>
      </c>
      <c r="C103" s="436">
        <f t="shared" si="11"/>
        <v>43646</v>
      </c>
      <c r="D103" s="440" t="s">
        <v>820</v>
      </c>
      <c r="E103" s="445" t="s">
        <v>825</v>
      </c>
      <c r="F103" s="435" t="s">
        <v>829</v>
      </c>
      <c r="G103" s="439">
        <f>'2-OD'!G27</f>
        <v>301028</v>
      </c>
    </row>
    <row r="104" spans="1:7" ht="15.75">
      <c r="A104" s="434" t="str">
        <f t="shared" si="9"/>
        <v>ДФ ДСК БАЛАНС</v>
      </c>
      <c r="B104" s="435" t="str">
        <f t="shared" si="10"/>
        <v>РГ-05-1209</v>
      </c>
      <c r="C104" s="436">
        <f t="shared" si="11"/>
        <v>43646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ДФ ДСК БАЛАНС</v>
      </c>
      <c r="B105" s="435" t="str">
        <f t="shared" si="10"/>
        <v>РГ-05-1209</v>
      </c>
      <c r="C105" s="436">
        <f t="shared" si="11"/>
        <v>43646</v>
      </c>
      <c r="D105" s="440" t="s">
        <v>821</v>
      </c>
      <c r="E105" s="445" t="s">
        <v>147</v>
      </c>
      <c r="F105" s="435" t="s">
        <v>829</v>
      </c>
      <c r="G105" s="439">
        <f>'2-OD'!G29</f>
        <v>301028</v>
      </c>
    </row>
    <row r="106" spans="1:7" ht="15.75">
      <c r="A106" s="434" t="str">
        <f t="shared" si="9"/>
        <v>ДФ ДСК БАЛАНС</v>
      </c>
      <c r="B106" s="435" t="str">
        <f t="shared" si="10"/>
        <v>РГ-05-1209</v>
      </c>
      <c r="C106" s="436">
        <f t="shared" si="11"/>
        <v>43646</v>
      </c>
      <c r="D106" s="440" t="s">
        <v>822</v>
      </c>
      <c r="E106" s="445" t="s">
        <v>827</v>
      </c>
      <c r="F106" s="435" t="s">
        <v>829</v>
      </c>
      <c r="G106" s="439">
        <f>'2-OD'!G30</f>
        <v>3106761</v>
      </c>
    </row>
    <row r="107" spans="1:7" ht="15.75">
      <c r="A107" s="446" t="str">
        <f t="shared" si="9"/>
        <v>ДФ ДСК БАЛАНС</v>
      </c>
      <c r="B107" s="447" t="str">
        <f t="shared" si="10"/>
        <v>РГ-05-1209</v>
      </c>
      <c r="C107" s="448">
        <f t="shared" si="11"/>
        <v>43646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ДФ ДСК БАЛАНС</v>
      </c>
      <c r="B108" s="447" t="str">
        <f t="shared" si="10"/>
        <v>РГ-05-1209</v>
      </c>
      <c r="C108" s="448">
        <f t="shared" si="11"/>
        <v>43646</v>
      </c>
      <c r="D108" s="449" t="s">
        <v>830</v>
      </c>
      <c r="E108" s="452" t="s">
        <v>987</v>
      </c>
      <c r="F108" s="447" t="s">
        <v>1367</v>
      </c>
      <c r="G108" s="451">
        <f>'3-OPP'!E13</f>
        <v>-115264</v>
      </c>
    </row>
    <row r="109" spans="1:7" ht="31.5">
      <c r="A109" s="446" t="str">
        <f t="shared" si="9"/>
        <v>ДФ ДСК БАЛАНС</v>
      </c>
      <c r="B109" s="447" t="str">
        <f t="shared" si="10"/>
        <v>РГ-05-1209</v>
      </c>
      <c r="C109" s="448">
        <f t="shared" si="11"/>
        <v>43646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ДФ ДСК БАЛАНС</v>
      </c>
      <c r="B110" s="447" t="str">
        <f aca="true" t="shared" si="13" ref="B110:B141">dfRG</f>
        <v>РГ-05-1209</v>
      </c>
      <c r="C110" s="448">
        <f aca="true" t="shared" si="14" ref="C110:C141">EndDate</f>
        <v>43646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ДФ ДСК БАЛАНС</v>
      </c>
      <c r="B111" s="447" t="str">
        <f t="shared" si="13"/>
        <v>РГ-05-1209</v>
      </c>
      <c r="C111" s="448">
        <f t="shared" si="14"/>
        <v>43646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ДФ ДСК БАЛАНС</v>
      </c>
      <c r="B112" s="447" t="str">
        <f t="shared" si="13"/>
        <v>РГ-05-1209</v>
      </c>
      <c r="C112" s="448">
        <f t="shared" si="14"/>
        <v>43646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ДФ ДСК БАЛАНС</v>
      </c>
      <c r="B113" s="447" t="str">
        <f t="shared" si="13"/>
        <v>РГ-05-1209</v>
      </c>
      <c r="C113" s="448">
        <f t="shared" si="14"/>
        <v>43646</v>
      </c>
      <c r="D113" s="449" t="s">
        <v>835</v>
      </c>
      <c r="E113" s="452" t="s">
        <v>984</v>
      </c>
      <c r="F113" s="447" t="s">
        <v>1367</v>
      </c>
      <c r="G113" s="451">
        <f>'3-OPP'!E18</f>
        <v>0</v>
      </c>
    </row>
    <row r="114" spans="1:7" ht="31.5">
      <c r="A114" s="446" t="str">
        <f t="shared" si="12"/>
        <v>ДФ ДСК БАЛАНС</v>
      </c>
      <c r="B114" s="447" t="str">
        <f t="shared" si="13"/>
        <v>РГ-05-1209</v>
      </c>
      <c r="C114" s="448">
        <f t="shared" si="14"/>
        <v>43646</v>
      </c>
      <c r="D114" s="455" t="s">
        <v>836</v>
      </c>
      <c r="E114" s="450" t="s">
        <v>985</v>
      </c>
      <c r="F114" s="447" t="s">
        <v>1367</v>
      </c>
      <c r="G114" s="451">
        <f>'3-OPP'!E19</f>
        <v>-115264</v>
      </c>
    </row>
    <row r="115" spans="1:7" ht="15.75">
      <c r="A115" s="446" t="str">
        <f t="shared" si="12"/>
        <v>ДФ ДСК БАЛАНС</v>
      </c>
      <c r="B115" s="447" t="str">
        <f t="shared" si="13"/>
        <v>РГ-05-1209</v>
      </c>
      <c r="C115" s="448">
        <f t="shared" si="14"/>
        <v>43646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ДФ ДСК БАЛАНС</v>
      </c>
      <c r="B116" s="447" t="str">
        <f t="shared" si="13"/>
        <v>РГ-05-1209</v>
      </c>
      <c r="C116" s="448">
        <f t="shared" si="14"/>
        <v>43646</v>
      </c>
      <c r="D116" s="449" t="s">
        <v>837</v>
      </c>
      <c r="E116" s="452" t="s">
        <v>958</v>
      </c>
      <c r="F116" s="447" t="s">
        <v>1367</v>
      </c>
      <c r="G116" s="451">
        <f>'3-OPP'!E21</f>
        <v>268170</v>
      </c>
    </row>
    <row r="117" spans="1:7" ht="31.5">
      <c r="A117" s="446" t="str">
        <f t="shared" si="12"/>
        <v>ДФ ДСК БАЛАНС</v>
      </c>
      <c r="B117" s="447" t="str">
        <f t="shared" si="13"/>
        <v>РГ-05-1209</v>
      </c>
      <c r="C117" s="448">
        <f t="shared" si="14"/>
        <v>43646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ДФ ДСК БАЛАНС</v>
      </c>
      <c r="B118" s="447" t="str">
        <f t="shared" si="13"/>
        <v>РГ-05-1209</v>
      </c>
      <c r="C118" s="448">
        <f t="shared" si="14"/>
        <v>43646</v>
      </c>
      <c r="D118" s="449" t="s">
        <v>839</v>
      </c>
      <c r="E118" s="452" t="s">
        <v>960</v>
      </c>
      <c r="F118" s="447" t="s">
        <v>1367</v>
      </c>
      <c r="G118" s="451">
        <f>'3-OPP'!E23</f>
        <v>27811</v>
      </c>
    </row>
    <row r="119" spans="1:7" ht="15.75">
      <c r="A119" s="446" t="str">
        <f t="shared" si="12"/>
        <v>ДФ ДСК БАЛАНС</v>
      </c>
      <c r="B119" s="447" t="str">
        <f t="shared" si="13"/>
        <v>РГ-05-1209</v>
      </c>
      <c r="C119" s="448">
        <f t="shared" si="14"/>
        <v>43646</v>
      </c>
      <c r="D119" s="449" t="s">
        <v>840</v>
      </c>
      <c r="E119" s="452" t="s">
        <v>961</v>
      </c>
      <c r="F119" s="447" t="s">
        <v>1367</v>
      </c>
      <c r="G119" s="451">
        <f>'3-OPP'!E24</f>
        <v>25030</v>
      </c>
    </row>
    <row r="120" spans="1:7" ht="15.75">
      <c r="A120" s="446" t="str">
        <f t="shared" si="12"/>
        <v>ДФ ДСК БАЛАНС</v>
      </c>
      <c r="B120" s="447" t="str">
        <f t="shared" si="13"/>
        <v>РГ-05-1209</v>
      </c>
      <c r="C120" s="448">
        <f t="shared" si="14"/>
        <v>43646</v>
      </c>
      <c r="D120" s="449" t="s">
        <v>841</v>
      </c>
      <c r="E120" s="454" t="s">
        <v>962</v>
      </c>
      <c r="F120" s="447" t="s">
        <v>1367</v>
      </c>
      <c r="G120" s="451">
        <f>'3-OPP'!E25</f>
        <v>-157486</v>
      </c>
    </row>
    <row r="121" spans="1:7" ht="15.75">
      <c r="A121" s="446" t="str">
        <f t="shared" si="12"/>
        <v>ДФ ДСК БАЛАНС</v>
      </c>
      <c r="B121" s="447" t="str">
        <f t="shared" si="13"/>
        <v>РГ-05-1209</v>
      </c>
      <c r="C121" s="448">
        <f t="shared" si="14"/>
        <v>43646</v>
      </c>
      <c r="D121" s="449" t="s">
        <v>842</v>
      </c>
      <c r="E121" s="454" t="s">
        <v>963</v>
      </c>
      <c r="F121" s="447" t="s">
        <v>1367</v>
      </c>
      <c r="G121" s="451">
        <f>'3-OPP'!E26</f>
        <v>-2648</v>
      </c>
    </row>
    <row r="122" spans="1:7" ht="15.75">
      <c r="A122" s="446" t="str">
        <f t="shared" si="12"/>
        <v>ДФ ДСК БАЛАНС</v>
      </c>
      <c r="B122" s="447" t="str">
        <f t="shared" si="13"/>
        <v>РГ-05-1209</v>
      </c>
      <c r="C122" s="448">
        <f t="shared" si="14"/>
        <v>43646</v>
      </c>
      <c r="D122" s="449" t="s">
        <v>843</v>
      </c>
      <c r="E122" s="454" t="s">
        <v>964</v>
      </c>
      <c r="F122" s="447" t="s">
        <v>1367</v>
      </c>
      <c r="G122" s="451">
        <f>'3-OPP'!E27</f>
        <v>6994</v>
      </c>
    </row>
    <row r="123" spans="1:7" ht="15.75">
      <c r="A123" s="446" t="str">
        <f t="shared" si="12"/>
        <v>ДФ ДСК БАЛАНС</v>
      </c>
      <c r="B123" s="447" t="str">
        <f t="shared" si="13"/>
        <v>РГ-05-1209</v>
      </c>
      <c r="C123" s="448">
        <f t="shared" si="14"/>
        <v>43646</v>
      </c>
      <c r="D123" s="449" t="s">
        <v>844</v>
      </c>
      <c r="E123" s="452" t="s">
        <v>965</v>
      </c>
      <c r="F123" s="447" t="s">
        <v>1367</v>
      </c>
      <c r="G123" s="451">
        <f>'3-OPP'!E28</f>
        <v>0</v>
      </c>
    </row>
    <row r="124" spans="1:7" ht="31.5">
      <c r="A124" s="446" t="str">
        <f t="shared" si="12"/>
        <v>ДФ ДСК БАЛАНС</v>
      </c>
      <c r="B124" s="447" t="str">
        <f t="shared" si="13"/>
        <v>РГ-05-1209</v>
      </c>
      <c r="C124" s="448">
        <f t="shared" si="14"/>
        <v>43646</v>
      </c>
      <c r="D124" s="455" t="s">
        <v>845</v>
      </c>
      <c r="E124" s="450" t="s">
        <v>115</v>
      </c>
      <c r="F124" s="447" t="s">
        <v>1367</v>
      </c>
      <c r="G124" s="451">
        <f>'3-OPP'!E29</f>
        <v>167871</v>
      </c>
    </row>
    <row r="125" spans="1:7" ht="15.75">
      <c r="A125" s="446" t="str">
        <f t="shared" si="12"/>
        <v>ДФ ДСК БАЛАНС</v>
      </c>
      <c r="B125" s="447" t="str">
        <f t="shared" si="13"/>
        <v>РГ-05-1209</v>
      </c>
      <c r="C125" s="448">
        <f t="shared" si="14"/>
        <v>43646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ДФ ДСК БАЛАНС</v>
      </c>
      <c r="B126" s="447" t="str">
        <f t="shared" si="13"/>
        <v>РГ-05-1209</v>
      </c>
      <c r="C126" s="448">
        <f t="shared" si="14"/>
        <v>43646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ДФ ДСК БАЛАНС</v>
      </c>
      <c r="B127" s="447" t="str">
        <f t="shared" si="13"/>
        <v>РГ-05-1209</v>
      </c>
      <c r="C127" s="448">
        <f t="shared" si="14"/>
        <v>43646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ДФ ДСК БАЛАНС</v>
      </c>
      <c r="B128" s="447" t="str">
        <f t="shared" si="13"/>
        <v>РГ-05-1209</v>
      </c>
      <c r="C128" s="448">
        <f t="shared" si="14"/>
        <v>43646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ДФ ДСК БАЛАНС</v>
      </c>
      <c r="B129" s="447" t="str">
        <f t="shared" si="13"/>
        <v>РГ-05-1209</v>
      </c>
      <c r="C129" s="448">
        <f t="shared" si="14"/>
        <v>43646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ДФ ДСК БАЛАНС</v>
      </c>
      <c r="B130" s="447" t="str">
        <f t="shared" si="13"/>
        <v>РГ-05-1209</v>
      </c>
      <c r="C130" s="448">
        <f t="shared" si="14"/>
        <v>43646</v>
      </c>
      <c r="D130" s="449" t="s">
        <v>850</v>
      </c>
      <c r="E130" s="452" t="s">
        <v>970</v>
      </c>
      <c r="F130" s="447" t="s">
        <v>1367</v>
      </c>
      <c r="G130" s="451">
        <f>'3-OPP'!E35</f>
        <v>-3595</v>
      </c>
    </row>
    <row r="131" spans="1:7" ht="31.5">
      <c r="A131" s="446" t="str">
        <f t="shared" si="12"/>
        <v>ДФ ДСК БАЛАНС</v>
      </c>
      <c r="B131" s="447" t="str">
        <f t="shared" si="13"/>
        <v>РГ-05-1209</v>
      </c>
      <c r="C131" s="448">
        <f t="shared" si="14"/>
        <v>43646</v>
      </c>
      <c r="D131" s="455" t="s">
        <v>851</v>
      </c>
      <c r="E131" s="450" t="s">
        <v>148</v>
      </c>
      <c r="F131" s="447" t="s">
        <v>1367</v>
      </c>
      <c r="G131" s="451">
        <f>'3-OPP'!E36</f>
        <v>-3595</v>
      </c>
    </row>
    <row r="132" spans="1:7" ht="31.5">
      <c r="A132" s="446" t="str">
        <f t="shared" si="12"/>
        <v>ДФ ДСК БАЛАНС</v>
      </c>
      <c r="B132" s="447" t="str">
        <f t="shared" si="13"/>
        <v>РГ-05-1209</v>
      </c>
      <c r="C132" s="448">
        <f t="shared" si="14"/>
        <v>43646</v>
      </c>
      <c r="D132" s="455" t="s">
        <v>852</v>
      </c>
      <c r="E132" s="450" t="s">
        <v>62</v>
      </c>
      <c r="F132" s="447" t="s">
        <v>1367</v>
      </c>
      <c r="G132" s="451">
        <f>'3-OPP'!E37</f>
        <v>49012</v>
      </c>
    </row>
    <row r="133" spans="1:7" ht="31.5">
      <c r="A133" s="446" t="str">
        <f t="shared" si="12"/>
        <v>ДФ ДСК БАЛАНС</v>
      </c>
      <c r="B133" s="447" t="str">
        <f t="shared" si="13"/>
        <v>РГ-05-1209</v>
      </c>
      <c r="C133" s="448">
        <f t="shared" si="14"/>
        <v>43646</v>
      </c>
      <c r="D133" s="455" t="s">
        <v>853</v>
      </c>
      <c r="E133" s="450" t="s">
        <v>982</v>
      </c>
      <c r="F133" s="447" t="s">
        <v>1367</v>
      </c>
      <c r="G133" s="451">
        <f>'3-OPP'!E38</f>
        <v>4912149</v>
      </c>
    </row>
    <row r="134" spans="1:7" ht="31.5">
      <c r="A134" s="446" t="str">
        <f t="shared" si="12"/>
        <v>ДФ ДСК БАЛАНС</v>
      </c>
      <c r="B134" s="447" t="str">
        <f t="shared" si="13"/>
        <v>РГ-05-1209</v>
      </c>
      <c r="C134" s="448">
        <f t="shared" si="14"/>
        <v>43646</v>
      </c>
      <c r="D134" s="455" t="s">
        <v>854</v>
      </c>
      <c r="E134" s="450" t="s">
        <v>983</v>
      </c>
      <c r="F134" s="447" t="s">
        <v>1367</v>
      </c>
      <c r="G134" s="451">
        <f>'3-OPP'!E39</f>
        <v>4961161</v>
      </c>
    </row>
    <row r="135" spans="1:7" ht="15.75">
      <c r="A135" s="446" t="str">
        <f t="shared" si="12"/>
        <v>ДФ ДСК БАЛАНС</v>
      </c>
      <c r="B135" s="447" t="str">
        <f t="shared" si="13"/>
        <v>РГ-05-1209</v>
      </c>
      <c r="C135" s="448">
        <f t="shared" si="14"/>
        <v>43646</v>
      </c>
      <c r="D135" s="449" t="s">
        <v>855</v>
      </c>
      <c r="E135" s="453" t="s">
        <v>91</v>
      </c>
      <c r="F135" s="447" t="s">
        <v>1367</v>
      </c>
      <c r="G135" s="451">
        <f>'3-OPP'!E40</f>
        <v>4461161</v>
      </c>
    </row>
    <row r="136" spans="1:7" ht="31.5">
      <c r="A136" s="434" t="str">
        <f t="shared" si="12"/>
        <v>ДФ ДСК БАЛАНС</v>
      </c>
      <c r="B136" s="435" t="str">
        <f t="shared" si="13"/>
        <v>РГ-05-1209</v>
      </c>
      <c r="C136" s="436">
        <f t="shared" si="14"/>
        <v>43646</v>
      </c>
      <c r="D136" s="456" t="s">
        <v>856</v>
      </c>
      <c r="E136" s="457" t="s">
        <v>95</v>
      </c>
      <c r="F136" s="435" t="s">
        <v>1368</v>
      </c>
      <c r="G136" s="439">
        <f>'4-OSK'!I13</f>
        <v>14369088</v>
      </c>
    </row>
    <row r="137" spans="1:7" ht="31.5">
      <c r="A137" s="434" t="str">
        <f t="shared" si="12"/>
        <v>ДФ ДСК БАЛАНС</v>
      </c>
      <c r="B137" s="435" t="str">
        <f t="shared" si="13"/>
        <v>РГ-05-1209</v>
      </c>
      <c r="C137" s="436">
        <f t="shared" si="14"/>
        <v>43646</v>
      </c>
      <c r="D137" s="456" t="s">
        <v>857</v>
      </c>
      <c r="E137" s="457" t="s">
        <v>49</v>
      </c>
      <c r="F137" s="435" t="s">
        <v>1368</v>
      </c>
      <c r="G137" s="439">
        <f>'4-OSK'!I14</f>
        <v>12909397</v>
      </c>
    </row>
    <row r="138" spans="1:7" ht="31.5">
      <c r="A138" s="434" t="str">
        <f t="shared" si="12"/>
        <v>ДФ ДСК БАЛАНС</v>
      </c>
      <c r="B138" s="435" t="str">
        <f t="shared" si="13"/>
        <v>РГ-05-1209</v>
      </c>
      <c r="C138" s="436">
        <f t="shared" si="14"/>
        <v>43646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ДФ ДСК БАЛАНС</v>
      </c>
      <c r="B139" s="435" t="str">
        <f t="shared" si="13"/>
        <v>РГ-05-1209</v>
      </c>
      <c r="C139" s="436">
        <f t="shared" si="14"/>
        <v>43646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ДФ ДСК БАЛАНС</v>
      </c>
      <c r="B140" s="435" t="str">
        <f t="shared" si="13"/>
        <v>РГ-05-1209</v>
      </c>
      <c r="C140" s="436">
        <f t="shared" si="14"/>
        <v>43646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ДФ ДСК БАЛАНС</v>
      </c>
      <c r="B141" s="435" t="str">
        <f t="shared" si="13"/>
        <v>РГ-05-1209</v>
      </c>
      <c r="C141" s="436">
        <f t="shared" si="14"/>
        <v>43646</v>
      </c>
      <c r="D141" s="456" t="s">
        <v>861</v>
      </c>
      <c r="E141" s="457" t="s">
        <v>51</v>
      </c>
      <c r="F141" s="435" t="s">
        <v>1368</v>
      </c>
      <c r="G141" s="439">
        <f>'4-OSK'!I18</f>
        <v>12909397</v>
      </c>
    </row>
    <row r="142" spans="1:7" ht="31.5">
      <c r="A142" s="434" t="str">
        <f aca="true" t="shared" si="15" ref="A142:A155">dfName</f>
        <v>ДФ ДСК БАЛАНС</v>
      </c>
      <c r="B142" s="435" t="str">
        <f aca="true" t="shared" si="16" ref="B142:B155">dfRG</f>
        <v>РГ-05-1209</v>
      </c>
      <c r="C142" s="436">
        <f aca="true" t="shared" si="17" ref="C142:C155">EndDate</f>
        <v>43646</v>
      </c>
      <c r="D142" s="456" t="s">
        <v>862</v>
      </c>
      <c r="E142" s="457" t="s">
        <v>149</v>
      </c>
      <c r="F142" s="435" t="s">
        <v>1368</v>
      </c>
      <c r="G142" s="439">
        <f>'4-OSK'!I19</f>
        <v>-115264</v>
      </c>
    </row>
    <row r="143" spans="1:7" ht="31.5">
      <c r="A143" s="434" t="str">
        <f t="shared" si="15"/>
        <v>ДФ ДСК БАЛАНС</v>
      </c>
      <c r="B143" s="435" t="str">
        <f t="shared" si="16"/>
        <v>РГ-05-1209</v>
      </c>
      <c r="C143" s="436">
        <f t="shared" si="17"/>
        <v>43646</v>
      </c>
      <c r="D143" s="456" t="s">
        <v>863</v>
      </c>
      <c r="E143" s="458" t="s">
        <v>225</v>
      </c>
      <c r="F143" s="435" t="s">
        <v>1368</v>
      </c>
      <c r="G143" s="439">
        <f>'4-OSK'!I20</f>
        <v>262046</v>
      </c>
    </row>
    <row r="144" spans="1:7" ht="31.5">
      <c r="A144" s="434" t="str">
        <f t="shared" si="15"/>
        <v>ДФ ДСК БАЛАНС</v>
      </c>
      <c r="B144" s="435" t="str">
        <f t="shared" si="16"/>
        <v>РГ-05-1209</v>
      </c>
      <c r="C144" s="436">
        <f t="shared" si="17"/>
        <v>43646</v>
      </c>
      <c r="D144" s="456" t="s">
        <v>864</v>
      </c>
      <c r="E144" s="458" t="s">
        <v>226</v>
      </c>
      <c r="F144" s="435" t="s">
        <v>1368</v>
      </c>
      <c r="G144" s="439">
        <f>'4-OSK'!I21</f>
        <v>-377310</v>
      </c>
    </row>
    <row r="145" spans="1:7" ht="31.5">
      <c r="A145" s="434" t="str">
        <f t="shared" si="15"/>
        <v>ДФ ДСК БАЛАНС</v>
      </c>
      <c r="B145" s="435" t="str">
        <f t="shared" si="16"/>
        <v>РГ-05-1209</v>
      </c>
      <c r="C145" s="436">
        <f t="shared" si="17"/>
        <v>43646</v>
      </c>
      <c r="D145" s="456" t="s">
        <v>865</v>
      </c>
      <c r="E145" s="457" t="s">
        <v>52</v>
      </c>
      <c r="F145" s="435" t="s">
        <v>1368</v>
      </c>
      <c r="G145" s="439">
        <f>'4-OSK'!I22</f>
        <v>-301028</v>
      </c>
    </row>
    <row r="146" spans="1:7" ht="31.5">
      <c r="A146" s="434" t="str">
        <f t="shared" si="15"/>
        <v>ДФ ДСК БАЛАНС</v>
      </c>
      <c r="B146" s="435" t="str">
        <f t="shared" si="16"/>
        <v>РГ-05-1209</v>
      </c>
      <c r="C146" s="436">
        <f t="shared" si="17"/>
        <v>43646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ДФ ДСК БАЛАНС</v>
      </c>
      <c r="B147" s="435" t="str">
        <f t="shared" si="16"/>
        <v>РГ-05-1209</v>
      </c>
      <c r="C147" s="436">
        <f t="shared" si="17"/>
        <v>43646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ДФ ДСК БАЛАНС</v>
      </c>
      <c r="B148" s="435" t="str">
        <f t="shared" si="16"/>
        <v>РГ-05-1209</v>
      </c>
      <c r="C148" s="436">
        <f t="shared" si="17"/>
        <v>43646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ДФ ДСК БАЛАНС</v>
      </c>
      <c r="B149" s="435" t="str">
        <f t="shared" si="16"/>
        <v>РГ-05-1209</v>
      </c>
      <c r="C149" s="436">
        <f t="shared" si="17"/>
        <v>43646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ДФ ДСК БАЛАНС</v>
      </c>
      <c r="B150" s="435" t="str">
        <f t="shared" si="16"/>
        <v>РГ-05-1209</v>
      </c>
      <c r="C150" s="436">
        <f t="shared" si="17"/>
        <v>43646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ДФ ДСК БАЛАНС</v>
      </c>
      <c r="B151" s="435" t="str">
        <f t="shared" si="16"/>
        <v>РГ-05-1209</v>
      </c>
      <c r="C151" s="436">
        <f t="shared" si="17"/>
        <v>43646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ДФ ДСК БАЛАНС</v>
      </c>
      <c r="B152" s="435" t="str">
        <f t="shared" si="16"/>
        <v>РГ-05-1209</v>
      </c>
      <c r="C152" s="436">
        <f t="shared" si="17"/>
        <v>43646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ДФ ДСК БАЛАНС</v>
      </c>
      <c r="B153" s="435" t="str">
        <f t="shared" si="16"/>
        <v>РГ-05-1209</v>
      </c>
      <c r="C153" s="436">
        <f t="shared" si="17"/>
        <v>43646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ДФ ДСК БАЛАНС</v>
      </c>
      <c r="B154" s="435" t="str">
        <f t="shared" si="16"/>
        <v>РГ-05-1209</v>
      </c>
      <c r="C154" s="436">
        <f t="shared" si="17"/>
        <v>43646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ДФ ДСК БАЛАНС</v>
      </c>
      <c r="B155" s="435" t="str">
        <f t="shared" si="16"/>
        <v>РГ-05-1209</v>
      </c>
      <c r="C155" s="436">
        <f t="shared" si="17"/>
        <v>43646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199">dfName</f>
        <v>ДФ ДСК БАЛАНС</v>
      </c>
      <c r="B157" s="435" t="str">
        <f aca="true" t="shared" si="19" ref="B157:B199">dfRG</f>
        <v>РГ-05-1209</v>
      </c>
      <c r="C157" s="436">
        <f aca="true" t="shared" si="20" ref="C157:C199">EndDate</f>
        <v>43646</v>
      </c>
      <c r="D157" s="456" t="s">
        <v>865</v>
      </c>
      <c r="E157" s="457" t="s">
        <v>55</v>
      </c>
      <c r="F157" s="435" t="s">
        <v>1368</v>
      </c>
      <c r="G157" s="439">
        <f>'4-OSK'!I34</f>
        <v>12493105</v>
      </c>
    </row>
    <row r="158" spans="1:7" ht="31.5">
      <c r="A158" s="434" t="str">
        <f t="shared" si="18"/>
        <v>ДФ ДСК БАЛАНС</v>
      </c>
      <c r="B158" s="435" t="str">
        <f t="shared" si="19"/>
        <v>РГ-05-1209</v>
      </c>
      <c r="C158" s="436">
        <f t="shared" si="20"/>
        <v>43646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ДФ ДСК БАЛАНС</v>
      </c>
      <c r="B159" s="435" t="str">
        <f t="shared" si="19"/>
        <v>РГ-05-1209</v>
      </c>
      <c r="C159" s="436">
        <f t="shared" si="20"/>
        <v>43646</v>
      </c>
      <c r="D159" s="456" t="s">
        <v>878</v>
      </c>
      <c r="E159" s="457" t="s">
        <v>56</v>
      </c>
      <c r="F159" s="435" t="s">
        <v>1368</v>
      </c>
      <c r="G159" s="439">
        <f>'4-OSK'!I36</f>
        <v>12493105</v>
      </c>
    </row>
    <row r="160" spans="1:7" ht="15.75">
      <c r="A160" s="475" t="str">
        <f t="shared" si="18"/>
        <v>ДФ ДСК БАЛАНС</v>
      </c>
      <c r="B160" s="476" t="str">
        <f t="shared" si="19"/>
        <v>РГ-05-1209</v>
      </c>
      <c r="C160" s="477">
        <f t="shared" si="20"/>
        <v>43646</v>
      </c>
      <c r="D160" s="573" t="s">
        <v>1395</v>
      </c>
      <c r="E160" s="574" t="s">
        <v>1408</v>
      </c>
      <c r="F160" s="476" t="s">
        <v>1409</v>
      </c>
      <c r="G160" s="607" t="str">
        <f>'5-DI'!D11</f>
        <v>BGN</v>
      </c>
    </row>
    <row r="161" spans="1:7" ht="15.75">
      <c r="A161" s="475" t="str">
        <f t="shared" si="18"/>
        <v>ДФ ДСК БАЛАНС</v>
      </c>
      <c r="B161" s="476" t="str">
        <f t="shared" si="19"/>
        <v>РГ-05-1209</v>
      </c>
      <c r="C161" s="477">
        <f t="shared" si="20"/>
        <v>43646</v>
      </c>
      <c r="D161" s="573" t="s">
        <v>1396</v>
      </c>
      <c r="E161" s="574" t="s">
        <v>1374</v>
      </c>
      <c r="F161" s="476" t="s">
        <v>1409</v>
      </c>
      <c r="G161" s="608">
        <f>'5-DI'!D12</f>
        <v>9985928</v>
      </c>
    </row>
    <row r="162" spans="1:7" ht="15.75">
      <c r="A162" s="475" t="str">
        <f t="shared" si="18"/>
        <v>ДФ ДСК БАЛАНС</v>
      </c>
      <c r="B162" s="476" t="str">
        <f t="shared" si="19"/>
        <v>РГ-05-1209</v>
      </c>
      <c r="C162" s="477">
        <f t="shared" si="20"/>
        <v>43646</v>
      </c>
      <c r="D162" s="573" t="s">
        <v>1397</v>
      </c>
      <c r="E162" s="575" t="s">
        <v>1373</v>
      </c>
      <c r="F162" s="476" t="s">
        <v>1409</v>
      </c>
      <c r="G162" s="608">
        <f>'5-DI'!D13</f>
        <v>9895635</v>
      </c>
    </row>
    <row r="163" spans="1:7" ht="15.75">
      <c r="A163" s="475" t="str">
        <f t="shared" si="18"/>
        <v>ДФ ДСК БАЛАНС</v>
      </c>
      <c r="B163" s="476" t="str">
        <f t="shared" si="19"/>
        <v>РГ-05-1209</v>
      </c>
      <c r="C163" s="477">
        <f t="shared" si="20"/>
        <v>43646</v>
      </c>
      <c r="D163" s="573" t="s">
        <v>1398</v>
      </c>
      <c r="E163" s="576" t="s">
        <v>1386</v>
      </c>
      <c r="F163" s="476" t="s">
        <v>1409</v>
      </c>
      <c r="G163" s="608">
        <f>'5-DI'!D14</f>
        <v>207874</v>
      </c>
    </row>
    <row r="164" spans="1:7" ht="31.5">
      <c r="A164" s="475" t="str">
        <f t="shared" si="18"/>
        <v>ДФ ДСК БАЛАНС</v>
      </c>
      <c r="B164" s="476" t="str">
        <f t="shared" si="19"/>
        <v>РГ-05-1209</v>
      </c>
      <c r="C164" s="477">
        <f t="shared" si="20"/>
        <v>43646</v>
      </c>
      <c r="D164" s="573" t="s">
        <v>1399</v>
      </c>
      <c r="E164" s="576" t="s">
        <v>1388</v>
      </c>
      <c r="F164" s="476" t="s">
        <v>1409</v>
      </c>
      <c r="G164" s="609">
        <f>'5-DI'!D15</f>
        <v>262046</v>
      </c>
    </row>
    <row r="165" spans="1:7" ht="15.75">
      <c r="A165" s="475" t="str">
        <f t="shared" si="18"/>
        <v>ДФ ДСК БАЛАНС</v>
      </c>
      <c r="B165" s="476" t="str">
        <f t="shared" si="19"/>
        <v>РГ-05-1209</v>
      </c>
      <c r="C165" s="477">
        <f t="shared" si="20"/>
        <v>43646</v>
      </c>
      <c r="D165" s="573" t="s">
        <v>1400</v>
      </c>
      <c r="E165" s="576" t="s">
        <v>1387</v>
      </c>
      <c r="F165" s="476" t="s">
        <v>1409</v>
      </c>
      <c r="G165" s="608">
        <f>'5-DI'!D16</f>
        <v>298167</v>
      </c>
    </row>
    <row r="166" spans="1:7" ht="31.5">
      <c r="A166" s="475" t="str">
        <f t="shared" si="18"/>
        <v>ДФ ДСК БАЛАНС</v>
      </c>
      <c r="B166" s="476" t="str">
        <f t="shared" si="19"/>
        <v>РГ-05-1209</v>
      </c>
      <c r="C166" s="477">
        <f t="shared" si="20"/>
        <v>43646</v>
      </c>
      <c r="D166" s="573" t="s">
        <v>1401</v>
      </c>
      <c r="E166" s="576" t="s">
        <v>1389</v>
      </c>
      <c r="F166" s="476" t="s">
        <v>1409</v>
      </c>
      <c r="G166" s="609">
        <f>'5-DI'!D17</f>
        <v>377310</v>
      </c>
    </row>
    <row r="167" spans="1:7" ht="31.5">
      <c r="A167" s="475" t="str">
        <f t="shared" si="18"/>
        <v>ДФ ДСК БАЛАНС</v>
      </c>
      <c r="B167" s="476" t="str">
        <f t="shared" si="19"/>
        <v>РГ-05-1209</v>
      </c>
      <c r="C167" s="477">
        <f t="shared" si="20"/>
        <v>43646</v>
      </c>
      <c r="D167" s="573" t="s">
        <v>1402</v>
      </c>
      <c r="E167" s="576" t="s">
        <v>1390</v>
      </c>
      <c r="F167" s="476" t="s">
        <v>1409</v>
      </c>
      <c r="G167" s="608">
        <f>'5-DI'!D18</f>
        <v>1.29276</v>
      </c>
    </row>
    <row r="168" spans="1:7" ht="31.5">
      <c r="A168" s="475" t="str">
        <f t="shared" si="18"/>
        <v>ДФ ДСК БАЛАНС</v>
      </c>
      <c r="B168" s="476" t="str">
        <f t="shared" si="19"/>
        <v>РГ-05-1209</v>
      </c>
      <c r="C168" s="477">
        <f t="shared" si="20"/>
        <v>43646</v>
      </c>
      <c r="D168" s="573" t="s">
        <v>1403</v>
      </c>
      <c r="E168" s="576" t="s">
        <v>1391</v>
      </c>
      <c r="F168" s="476" t="s">
        <v>1409</v>
      </c>
      <c r="G168" s="608">
        <f>'5-DI'!D19</f>
        <v>1.26249</v>
      </c>
    </row>
    <row r="169" spans="1:7" ht="15.75">
      <c r="A169" s="475" t="str">
        <f t="shared" si="18"/>
        <v>ДФ ДСК БАЛАНС</v>
      </c>
      <c r="B169" s="476" t="str">
        <f t="shared" si="19"/>
        <v>РГ-05-1209</v>
      </c>
      <c r="C169" s="477">
        <f t="shared" si="20"/>
        <v>43646</v>
      </c>
      <c r="D169" s="573" t="s">
        <v>1404</v>
      </c>
      <c r="E169" s="577" t="s">
        <v>1392</v>
      </c>
      <c r="F169" s="476" t="s">
        <v>1409</v>
      </c>
      <c r="G169" s="610">
        <f>'5-DI'!D20</f>
        <v>155271</v>
      </c>
    </row>
    <row r="170" spans="1:7" ht="15.75">
      <c r="A170" s="475" t="str">
        <f t="shared" si="18"/>
        <v>ДФ ДСК БАЛАНС</v>
      </c>
      <c r="B170" s="476" t="str">
        <f t="shared" si="19"/>
        <v>РГ-05-1209</v>
      </c>
      <c r="C170" s="477">
        <f t="shared" si="20"/>
        <v>43646</v>
      </c>
      <c r="D170" s="573" t="s">
        <v>1405</v>
      </c>
      <c r="E170" s="577" t="s">
        <v>1393</v>
      </c>
      <c r="F170" s="476" t="s">
        <v>1409</v>
      </c>
      <c r="G170" s="610">
        <f>'5-DI'!D21</f>
        <v>2668</v>
      </c>
    </row>
    <row r="171" spans="1:7" ht="15.75">
      <c r="A171" s="475" t="str">
        <f t="shared" si="18"/>
        <v>ДФ ДСК БАЛАНС</v>
      </c>
      <c r="B171" s="476" t="str">
        <f t="shared" si="19"/>
        <v>РГ-05-1209</v>
      </c>
      <c r="C171" s="477">
        <f t="shared" si="20"/>
        <v>43646</v>
      </c>
      <c r="D171" s="573" t="s">
        <v>1407</v>
      </c>
      <c r="E171" s="577" t="s">
        <v>1394</v>
      </c>
      <c r="F171" s="476" t="s">
        <v>1409</v>
      </c>
      <c r="G171" s="610">
        <f>'5-DI'!D22</f>
        <v>507</v>
      </c>
    </row>
    <row r="172" spans="1:7" ht="15.75">
      <c r="A172" s="475" t="str">
        <f t="shared" si="18"/>
        <v>ДФ ДСК БАЛАНС</v>
      </c>
      <c r="B172" s="476" t="str">
        <f t="shared" si="19"/>
        <v>РГ-05-1209</v>
      </c>
      <c r="C172" s="477">
        <f t="shared" si="20"/>
        <v>43646</v>
      </c>
      <c r="D172" s="573" t="s">
        <v>1447</v>
      </c>
      <c r="E172" s="577" t="s">
        <v>1443</v>
      </c>
      <c r="F172" s="476" t="s">
        <v>1409</v>
      </c>
      <c r="G172" s="611">
        <f>'5-DI'!D23</f>
        <v>-0.023415019029054185</v>
      </c>
    </row>
    <row r="173" spans="1:7" ht="15.75">
      <c r="A173" s="475" t="str">
        <f t="shared" si="18"/>
        <v>ДФ ДСК БАЛАНС</v>
      </c>
      <c r="B173" s="476" t="str">
        <f t="shared" si="19"/>
        <v>РГ-05-1209</v>
      </c>
      <c r="C173" s="477">
        <f t="shared" si="20"/>
        <v>43646</v>
      </c>
      <c r="D173" s="573" t="s">
        <v>1448</v>
      </c>
      <c r="E173" s="577" t="s">
        <v>1444</v>
      </c>
      <c r="F173" s="476" t="s">
        <v>1409</v>
      </c>
      <c r="G173" s="611">
        <f>'5-DI'!D24</f>
        <v>0.017303962577738252</v>
      </c>
    </row>
    <row r="174" spans="1:7" ht="15.75">
      <c r="A174" s="475" t="str">
        <f t="shared" si="18"/>
        <v>ДФ ДСК БАЛАНС</v>
      </c>
      <c r="B174" s="476" t="str">
        <f t="shared" si="19"/>
        <v>РГ-05-1209</v>
      </c>
      <c r="C174" s="477">
        <f t="shared" si="20"/>
        <v>43646</v>
      </c>
      <c r="D174" s="573" t="s">
        <v>1449</v>
      </c>
      <c r="E174" s="577" t="s">
        <v>1445</v>
      </c>
      <c r="F174" s="476" t="s">
        <v>1409</v>
      </c>
      <c r="G174" s="611">
        <f>'5-DI'!D25</f>
        <v>-0.06729561606997747</v>
      </c>
    </row>
    <row r="175" spans="1:7" ht="15.75">
      <c r="A175" s="475" t="str">
        <f t="shared" si="18"/>
        <v>ДФ ДСК БАЛАНС</v>
      </c>
      <c r="B175" s="476" t="str">
        <f t="shared" si="19"/>
        <v>РГ-05-1209</v>
      </c>
      <c r="C175" s="477">
        <f t="shared" si="20"/>
        <v>43646</v>
      </c>
      <c r="D175" s="573" t="s">
        <v>1450</v>
      </c>
      <c r="E175" s="577" t="s">
        <v>1446</v>
      </c>
      <c r="F175" s="476" t="s">
        <v>1409</v>
      </c>
      <c r="G175" s="611">
        <f>'5-DI'!D26</f>
        <v>0.03577155674339251</v>
      </c>
    </row>
    <row r="176" spans="1:7" ht="31.5">
      <c r="A176" s="446" t="str">
        <f t="shared" si="18"/>
        <v>ДФ ДСК БАЛАНС</v>
      </c>
      <c r="B176" s="447" t="str">
        <f t="shared" si="19"/>
        <v>РГ-05-1209</v>
      </c>
      <c r="C176" s="448">
        <f t="shared" si="20"/>
        <v>43646</v>
      </c>
      <c r="D176" s="459" t="s">
        <v>880</v>
      </c>
      <c r="E176" s="460" t="s">
        <v>152</v>
      </c>
      <c r="F176" s="447" t="s">
        <v>1369</v>
      </c>
      <c r="G176" s="451">
        <f>'6-NNA'!Q12</f>
        <v>0</v>
      </c>
    </row>
    <row r="177" spans="1:7" ht="31.5">
      <c r="A177" s="446" t="str">
        <f t="shared" si="18"/>
        <v>ДФ ДСК БАЛАНС</v>
      </c>
      <c r="B177" s="447" t="str">
        <f t="shared" si="19"/>
        <v>РГ-05-1209</v>
      </c>
      <c r="C177" s="448">
        <f t="shared" si="20"/>
        <v>43646</v>
      </c>
      <c r="D177" s="459" t="s">
        <v>881</v>
      </c>
      <c r="E177" s="461" t="s">
        <v>110</v>
      </c>
      <c r="F177" s="447" t="s">
        <v>1369</v>
      </c>
      <c r="G177" s="451">
        <f>'6-NNA'!Q13</f>
        <v>0</v>
      </c>
    </row>
    <row r="178" spans="1:7" ht="31.5">
      <c r="A178" s="446" t="str">
        <f t="shared" si="18"/>
        <v>ДФ ДСК БАЛАНС</v>
      </c>
      <c r="B178" s="447" t="str">
        <f t="shared" si="19"/>
        <v>РГ-05-1209</v>
      </c>
      <c r="C178" s="448">
        <f t="shared" si="20"/>
        <v>43646</v>
      </c>
      <c r="D178" s="462" t="s">
        <v>882</v>
      </c>
      <c r="E178" s="463" t="s">
        <v>108</v>
      </c>
      <c r="F178" s="447" t="s">
        <v>1369</v>
      </c>
      <c r="G178" s="451">
        <f>'6-NNA'!Q14</f>
        <v>0</v>
      </c>
    </row>
    <row r="179" spans="1:7" ht="31.5">
      <c r="A179" s="446" t="str">
        <f t="shared" si="18"/>
        <v>ДФ ДСК БАЛАНС</v>
      </c>
      <c r="B179" s="447" t="str">
        <f t="shared" si="19"/>
        <v>РГ-05-1209</v>
      </c>
      <c r="C179" s="448">
        <f t="shared" si="20"/>
        <v>43646</v>
      </c>
      <c r="D179" s="459" t="s">
        <v>883</v>
      </c>
      <c r="E179" s="461" t="s">
        <v>111</v>
      </c>
      <c r="F179" s="447" t="s">
        <v>1369</v>
      </c>
      <c r="G179" s="451">
        <f>'6-NNA'!Q15</f>
        <v>0</v>
      </c>
    </row>
    <row r="180" spans="1:7" ht="31.5">
      <c r="A180" s="446" t="str">
        <f t="shared" si="18"/>
        <v>ДФ ДСК БАЛАНС</v>
      </c>
      <c r="B180" s="447" t="str">
        <f t="shared" si="19"/>
        <v>РГ-05-1209</v>
      </c>
      <c r="C180" s="448">
        <f t="shared" si="20"/>
        <v>43646</v>
      </c>
      <c r="D180" s="459" t="s">
        <v>884</v>
      </c>
      <c r="E180" s="461" t="s">
        <v>10</v>
      </c>
      <c r="F180" s="447" t="s">
        <v>1369</v>
      </c>
      <c r="G180" s="451">
        <f>'6-NNA'!Q16</f>
        <v>0</v>
      </c>
    </row>
    <row r="181" spans="1:7" ht="31.5">
      <c r="A181" s="446" t="str">
        <f t="shared" si="18"/>
        <v>ДФ ДСК БАЛАНС</v>
      </c>
      <c r="B181" s="447" t="str">
        <f t="shared" si="19"/>
        <v>РГ-05-1209</v>
      </c>
      <c r="C181" s="448">
        <f t="shared" si="20"/>
        <v>43646</v>
      </c>
      <c r="D181" s="459" t="s">
        <v>885</v>
      </c>
      <c r="E181" s="460" t="s">
        <v>153</v>
      </c>
      <c r="F181" s="447" t="s">
        <v>1369</v>
      </c>
      <c r="G181" s="451">
        <f>'6-NNA'!Q17</f>
        <v>0</v>
      </c>
    </row>
    <row r="182" spans="1:7" ht="15.75">
      <c r="A182" s="446" t="str">
        <f t="shared" si="18"/>
        <v>ДФ ДСК БАЛАНС</v>
      </c>
      <c r="B182" s="447" t="str">
        <f t="shared" si="19"/>
        <v>РГ-05-1209</v>
      </c>
      <c r="C182" s="448">
        <f t="shared" si="20"/>
        <v>43646</v>
      </c>
      <c r="D182" s="464" t="s">
        <v>886</v>
      </c>
      <c r="E182" s="465" t="s">
        <v>1370</v>
      </c>
      <c r="F182" s="447" t="s">
        <v>1369</v>
      </c>
      <c r="G182" s="451">
        <f>'6-NNA'!Q18</f>
        <v>0</v>
      </c>
    </row>
    <row r="183" spans="1:7" ht="15.75">
      <c r="A183" s="466" t="str">
        <f t="shared" si="18"/>
        <v>ДФ ДСК БАЛАНС</v>
      </c>
      <c r="B183" s="467" t="str">
        <f t="shared" si="19"/>
        <v>РГ-05-1209</v>
      </c>
      <c r="C183" s="468">
        <f t="shared" si="20"/>
        <v>43646</v>
      </c>
      <c r="D183" s="469"/>
      <c r="E183" s="470" t="s">
        <v>85</v>
      </c>
      <c r="F183" s="467" t="s">
        <v>1371</v>
      </c>
      <c r="G183" s="471" t="str">
        <f>'7-RP'!C12</f>
        <v> </v>
      </c>
    </row>
    <row r="184" spans="1:7" ht="15.75">
      <c r="A184" s="466" t="str">
        <f t="shared" si="18"/>
        <v>ДФ ДСК БАЛАНС</v>
      </c>
      <c r="B184" s="467" t="str">
        <f t="shared" si="19"/>
        <v>РГ-05-1209</v>
      </c>
      <c r="C184" s="468">
        <f t="shared" si="20"/>
        <v>43646</v>
      </c>
      <c r="D184" s="472" t="s">
        <v>887</v>
      </c>
      <c r="E184" s="473" t="s">
        <v>154</v>
      </c>
      <c r="F184" s="467" t="s">
        <v>1371</v>
      </c>
      <c r="G184" s="471">
        <f>'7-RP'!C13</f>
        <v>0</v>
      </c>
    </row>
    <row r="185" spans="1:7" ht="15.75">
      <c r="A185" s="466" t="str">
        <f t="shared" si="18"/>
        <v>ДФ ДСК БАЛАНС</v>
      </c>
      <c r="B185" s="467" t="str">
        <f t="shared" si="19"/>
        <v>РГ-05-1209</v>
      </c>
      <c r="C185" s="468">
        <f t="shared" si="20"/>
        <v>43646</v>
      </c>
      <c r="D185" s="472" t="s">
        <v>888</v>
      </c>
      <c r="E185" s="473" t="s">
        <v>155</v>
      </c>
      <c r="F185" s="467" t="s">
        <v>1371</v>
      </c>
      <c r="G185" s="471">
        <f>'7-RP'!C14</f>
        <v>0</v>
      </c>
    </row>
    <row r="186" spans="1:7" ht="15.75">
      <c r="A186" s="466" t="str">
        <f t="shared" si="18"/>
        <v>ДФ ДСК БАЛАНС</v>
      </c>
      <c r="B186" s="467" t="str">
        <f t="shared" si="19"/>
        <v>РГ-05-1209</v>
      </c>
      <c r="C186" s="468">
        <f t="shared" si="20"/>
        <v>43646</v>
      </c>
      <c r="D186" s="472" t="s">
        <v>889</v>
      </c>
      <c r="E186" s="473" t="s">
        <v>156</v>
      </c>
      <c r="F186" s="467" t="s">
        <v>1371</v>
      </c>
      <c r="G186" s="471">
        <f>'7-RP'!C15</f>
        <v>0</v>
      </c>
    </row>
    <row r="187" spans="1:7" ht="15.75">
      <c r="A187" s="466" t="str">
        <f t="shared" si="18"/>
        <v>ДФ ДСК БАЛАНС</v>
      </c>
      <c r="B187" s="467" t="str">
        <f t="shared" si="19"/>
        <v>РГ-05-1209</v>
      </c>
      <c r="C187" s="468">
        <f t="shared" si="20"/>
        <v>43646</v>
      </c>
      <c r="D187" s="472" t="s">
        <v>890</v>
      </c>
      <c r="E187" s="473" t="s">
        <v>157</v>
      </c>
      <c r="F187" s="467" t="s">
        <v>1371</v>
      </c>
      <c r="G187" s="471">
        <f>'7-RP'!C16</f>
        <v>0</v>
      </c>
    </row>
    <row r="188" spans="1:7" ht="15.75">
      <c r="A188" s="466" t="str">
        <f t="shared" si="18"/>
        <v>ДФ ДСК БАЛАНС</v>
      </c>
      <c r="B188" s="467" t="str">
        <f t="shared" si="19"/>
        <v>РГ-05-1209</v>
      </c>
      <c r="C188" s="468">
        <f t="shared" si="20"/>
        <v>43646</v>
      </c>
      <c r="D188" s="472" t="s">
        <v>891</v>
      </c>
      <c r="E188" s="474" t="s">
        <v>96</v>
      </c>
      <c r="F188" s="467" t="s">
        <v>1371</v>
      </c>
      <c r="G188" s="471">
        <f>'7-RP'!C17</f>
        <v>0</v>
      </c>
    </row>
    <row r="189" spans="1:7" ht="15.75">
      <c r="A189" s="466" t="str">
        <f t="shared" si="18"/>
        <v>ДФ ДСК БАЛАНС</v>
      </c>
      <c r="B189" s="467" t="str">
        <f t="shared" si="19"/>
        <v>РГ-05-1209</v>
      </c>
      <c r="C189" s="468">
        <f t="shared" si="20"/>
        <v>43646</v>
      </c>
      <c r="D189" s="472" t="s">
        <v>892</v>
      </c>
      <c r="E189" s="474" t="s">
        <v>104</v>
      </c>
      <c r="F189" s="467" t="s">
        <v>1371</v>
      </c>
      <c r="G189" s="471">
        <f>'7-RP'!C18</f>
        <v>0</v>
      </c>
    </row>
    <row r="190" spans="1:7" ht="15.75">
      <c r="A190" s="466" t="str">
        <f t="shared" si="18"/>
        <v>ДФ ДСК БАЛАНС</v>
      </c>
      <c r="B190" s="467" t="str">
        <f t="shared" si="19"/>
        <v>РГ-05-1209</v>
      </c>
      <c r="C190" s="468">
        <f t="shared" si="20"/>
        <v>43646</v>
      </c>
      <c r="D190" s="472" t="s">
        <v>992</v>
      </c>
      <c r="E190" s="474" t="s">
        <v>10</v>
      </c>
      <c r="F190" s="467" t="s">
        <v>1371</v>
      </c>
      <c r="G190" s="471">
        <f>'7-RP'!C19</f>
        <v>0</v>
      </c>
    </row>
    <row r="191" spans="1:7" ht="31.5">
      <c r="A191" s="466" t="str">
        <f t="shared" si="18"/>
        <v>ДФ ДСК БАЛАНС</v>
      </c>
      <c r="B191" s="467" t="str">
        <f t="shared" si="19"/>
        <v>РГ-05-1209</v>
      </c>
      <c r="C191" s="468">
        <f t="shared" si="20"/>
        <v>43646</v>
      </c>
      <c r="D191" s="472" t="s">
        <v>893</v>
      </c>
      <c r="E191" s="473" t="s">
        <v>158</v>
      </c>
      <c r="F191" s="467" t="s">
        <v>1371</v>
      </c>
      <c r="G191" s="471">
        <f>'7-RP'!C20</f>
        <v>0</v>
      </c>
    </row>
    <row r="192" spans="1:7" ht="15.75">
      <c r="A192" s="466" t="str">
        <f t="shared" si="18"/>
        <v>ДФ ДСК БАЛАНС</v>
      </c>
      <c r="B192" s="467" t="str">
        <f t="shared" si="19"/>
        <v>РГ-05-1209</v>
      </c>
      <c r="C192" s="468">
        <f t="shared" si="20"/>
        <v>43646</v>
      </c>
      <c r="D192" s="472" t="s">
        <v>894</v>
      </c>
      <c r="E192" s="474" t="s">
        <v>99</v>
      </c>
      <c r="F192" s="467" t="s">
        <v>1371</v>
      </c>
      <c r="G192" s="471">
        <f>'7-RP'!C21</f>
        <v>0</v>
      </c>
    </row>
    <row r="193" spans="1:7" ht="15.75">
      <c r="A193" s="466" t="str">
        <f t="shared" si="18"/>
        <v>ДФ ДСК БАЛАНС</v>
      </c>
      <c r="B193" s="467" t="str">
        <f t="shared" si="19"/>
        <v>РГ-05-1209</v>
      </c>
      <c r="C193" s="468">
        <f t="shared" si="20"/>
        <v>43646</v>
      </c>
      <c r="D193" s="472" t="s">
        <v>895</v>
      </c>
      <c r="E193" s="474" t="s">
        <v>97</v>
      </c>
      <c r="F193" s="467" t="s">
        <v>1371</v>
      </c>
      <c r="G193" s="471">
        <f>'7-RP'!C22</f>
        <v>0</v>
      </c>
    </row>
    <row r="194" spans="1:7" ht="15.75">
      <c r="A194" s="466" t="str">
        <f t="shared" si="18"/>
        <v>ДФ ДСК БАЛАНС</v>
      </c>
      <c r="B194" s="467" t="str">
        <f t="shared" si="19"/>
        <v>РГ-05-1209</v>
      </c>
      <c r="C194" s="468">
        <f t="shared" si="20"/>
        <v>43646</v>
      </c>
      <c r="D194" s="472" t="s">
        <v>896</v>
      </c>
      <c r="E194" s="474" t="s">
        <v>10</v>
      </c>
      <c r="F194" s="467" t="s">
        <v>1371</v>
      </c>
      <c r="G194" s="471">
        <f>'7-RP'!C23</f>
        <v>0</v>
      </c>
    </row>
    <row r="195" spans="1:7" ht="15.75">
      <c r="A195" s="466" t="str">
        <f t="shared" si="18"/>
        <v>ДФ ДСК БАЛАНС</v>
      </c>
      <c r="B195" s="467" t="str">
        <f t="shared" si="19"/>
        <v>РГ-05-1209</v>
      </c>
      <c r="C195" s="468">
        <f t="shared" si="20"/>
        <v>43646</v>
      </c>
      <c r="D195" s="472" t="s">
        <v>897</v>
      </c>
      <c r="E195" s="473" t="s">
        <v>119</v>
      </c>
      <c r="F195" s="467" t="s">
        <v>1371</v>
      </c>
      <c r="G195" s="471">
        <f>'7-RP'!C24</f>
        <v>0</v>
      </c>
    </row>
    <row r="196" spans="1:7" ht="15.75">
      <c r="A196" s="466" t="str">
        <f t="shared" si="18"/>
        <v>ДФ ДСК БАЛАНС</v>
      </c>
      <c r="B196" s="467" t="str">
        <f t="shared" si="19"/>
        <v>РГ-05-1209</v>
      </c>
      <c r="C196" s="468">
        <f t="shared" si="20"/>
        <v>43646</v>
      </c>
      <c r="D196" s="472" t="s">
        <v>898</v>
      </c>
      <c r="E196" s="470" t="s">
        <v>71</v>
      </c>
      <c r="F196" s="467" t="s">
        <v>1371</v>
      </c>
      <c r="G196" s="471">
        <f>'7-RP'!C25</f>
        <v>0</v>
      </c>
    </row>
    <row r="197" spans="1:7" ht="15.75">
      <c r="A197" s="475" t="str">
        <f t="shared" si="18"/>
        <v>ДФ ДСК БАЛАНС</v>
      </c>
      <c r="B197" s="476" t="str">
        <f t="shared" si="19"/>
        <v>РГ-05-1209</v>
      </c>
      <c r="C197" s="477">
        <f t="shared" si="20"/>
        <v>43646</v>
      </c>
      <c r="D197" s="478"/>
      <c r="E197" s="479" t="s">
        <v>86</v>
      </c>
      <c r="F197" s="476" t="s">
        <v>1372</v>
      </c>
      <c r="G197" s="480">
        <f>'7-RP'!C31</f>
        <v>0</v>
      </c>
    </row>
    <row r="198" spans="1:7" ht="15.75">
      <c r="A198" s="475" t="str">
        <f t="shared" si="18"/>
        <v>ДФ ДСК БАЛАНС</v>
      </c>
      <c r="B198" s="476" t="str">
        <f t="shared" si="19"/>
        <v>РГ-05-1209</v>
      </c>
      <c r="C198" s="477">
        <f t="shared" si="20"/>
        <v>43646</v>
      </c>
      <c r="D198" s="481" t="s">
        <v>899</v>
      </c>
      <c r="E198" s="482" t="s">
        <v>87</v>
      </c>
      <c r="F198" s="476" t="s">
        <v>1372</v>
      </c>
      <c r="G198" s="480">
        <f>'7-RP'!C32</f>
        <v>0</v>
      </c>
    </row>
    <row r="199" spans="1:7" ht="15.75">
      <c r="A199" s="475" t="str">
        <f t="shared" si="18"/>
        <v>ДФ ДСК БАЛАНС</v>
      </c>
      <c r="B199" s="476" t="str">
        <f t="shared" si="19"/>
        <v>РГ-05-1209</v>
      </c>
      <c r="C199" s="477">
        <f t="shared" si="20"/>
        <v>43646</v>
      </c>
      <c r="D199" s="481" t="s">
        <v>900</v>
      </c>
      <c r="E199" s="482" t="s">
        <v>911</v>
      </c>
      <c r="F199" s="476" t="s">
        <v>1372</v>
      </c>
      <c r="G199" s="480">
        <f>'7-RP'!C33</f>
        <v>0</v>
      </c>
    </row>
    <row r="200" spans="1:7" ht="15.75">
      <c r="A200" s="475" t="str">
        <f aca="true" t="shared" si="21" ref="A200:A212">dfName</f>
        <v>ДФ ДСК БАЛАНС</v>
      </c>
      <c r="B200" s="476" t="str">
        <f aca="true" t="shared" si="22" ref="B200:B212">dfRG</f>
        <v>РГ-05-1209</v>
      </c>
      <c r="C200" s="477">
        <f aca="true" t="shared" si="23" ref="C200:C212">EndDate</f>
        <v>43646</v>
      </c>
      <c r="D200" s="481" t="s">
        <v>901</v>
      </c>
      <c r="E200" s="483" t="s">
        <v>159</v>
      </c>
      <c r="F200" s="476" t="s">
        <v>1372</v>
      </c>
      <c r="G200" s="480">
        <f>'7-RP'!C34</f>
        <v>0</v>
      </c>
    </row>
    <row r="201" spans="1:7" ht="15.75">
      <c r="A201" s="475" t="str">
        <f t="shared" si="21"/>
        <v>ДФ ДСК БАЛАНС</v>
      </c>
      <c r="B201" s="476" t="str">
        <f t="shared" si="22"/>
        <v>РГ-05-1209</v>
      </c>
      <c r="C201" s="477">
        <f t="shared" si="23"/>
        <v>43646</v>
      </c>
      <c r="D201" s="481" t="s">
        <v>902</v>
      </c>
      <c r="E201" s="483" t="s">
        <v>98</v>
      </c>
      <c r="F201" s="476" t="s">
        <v>1372</v>
      </c>
      <c r="G201" s="480">
        <f>'7-RP'!C35</f>
        <v>0</v>
      </c>
    </row>
    <row r="202" spans="1:7" ht="15.75">
      <c r="A202" s="475" t="str">
        <f t="shared" si="21"/>
        <v>ДФ ДСК БАЛАНС</v>
      </c>
      <c r="B202" s="476" t="str">
        <f t="shared" si="22"/>
        <v>РГ-05-1209</v>
      </c>
      <c r="C202" s="477">
        <f t="shared" si="23"/>
        <v>43646</v>
      </c>
      <c r="D202" s="481" t="s">
        <v>903</v>
      </c>
      <c r="E202" s="483" t="s">
        <v>118</v>
      </c>
      <c r="F202" s="476" t="s">
        <v>1372</v>
      </c>
      <c r="G202" s="480">
        <f>'7-RP'!C36</f>
        <v>0</v>
      </c>
    </row>
    <row r="203" spans="1:7" ht="15.75">
      <c r="A203" s="475" t="str">
        <f t="shared" si="21"/>
        <v>ДФ ДСК БАЛАНС</v>
      </c>
      <c r="B203" s="476" t="str">
        <f t="shared" si="22"/>
        <v>РГ-05-1209</v>
      </c>
      <c r="C203" s="477">
        <f t="shared" si="23"/>
        <v>43646</v>
      </c>
      <c r="D203" s="481" t="s">
        <v>904</v>
      </c>
      <c r="E203" s="482" t="s">
        <v>120</v>
      </c>
      <c r="F203" s="476" t="s">
        <v>1372</v>
      </c>
      <c r="G203" s="480">
        <f>'7-RP'!C37</f>
        <v>0</v>
      </c>
    </row>
    <row r="204" spans="1:7" ht="15.75">
      <c r="A204" s="475" t="str">
        <f t="shared" si="21"/>
        <v>ДФ ДСК БАЛАНС</v>
      </c>
      <c r="B204" s="476" t="str">
        <f t="shared" si="22"/>
        <v>РГ-05-1209</v>
      </c>
      <c r="C204" s="477">
        <f t="shared" si="23"/>
        <v>43646</v>
      </c>
      <c r="D204" s="481" t="s">
        <v>905</v>
      </c>
      <c r="E204" s="482" t="s">
        <v>139</v>
      </c>
      <c r="F204" s="476" t="s">
        <v>1372</v>
      </c>
      <c r="G204" s="480">
        <f>'7-RP'!C38</f>
        <v>0</v>
      </c>
    </row>
    <row r="205" spans="1:7" ht="15.75">
      <c r="A205" s="475" t="str">
        <f t="shared" si="21"/>
        <v>ДФ ДСК БАЛАНС</v>
      </c>
      <c r="B205" s="476" t="str">
        <f t="shared" si="22"/>
        <v>РГ-05-1209</v>
      </c>
      <c r="C205" s="477">
        <f t="shared" si="23"/>
        <v>43646</v>
      </c>
      <c r="D205" s="481" t="s">
        <v>906</v>
      </c>
      <c r="E205" s="482" t="s">
        <v>102</v>
      </c>
      <c r="F205" s="476" t="s">
        <v>1372</v>
      </c>
      <c r="G205" s="480">
        <f>'7-RP'!C39</f>
        <v>0</v>
      </c>
    </row>
    <row r="206" spans="1:7" ht="15.75">
      <c r="A206" s="475" t="str">
        <f t="shared" si="21"/>
        <v>ДФ ДСК БАЛАНС</v>
      </c>
      <c r="B206" s="476" t="str">
        <f t="shared" si="22"/>
        <v>РГ-05-1209</v>
      </c>
      <c r="C206" s="477">
        <f t="shared" si="23"/>
        <v>43646</v>
      </c>
      <c r="D206" s="481" t="s">
        <v>907</v>
      </c>
      <c r="E206" s="482" t="s">
        <v>103</v>
      </c>
      <c r="F206" s="476" t="s">
        <v>1372</v>
      </c>
      <c r="G206" s="480">
        <f>'7-RP'!C40</f>
        <v>0</v>
      </c>
    </row>
    <row r="207" spans="1:7" ht="31.5">
      <c r="A207" s="475" t="str">
        <f t="shared" si="21"/>
        <v>ДФ ДСК БАЛАНС</v>
      </c>
      <c r="B207" s="476" t="str">
        <f t="shared" si="22"/>
        <v>РГ-05-1209</v>
      </c>
      <c r="C207" s="477">
        <f t="shared" si="23"/>
        <v>43646</v>
      </c>
      <c r="D207" s="481" t="s">
        <v>908</v>
      </c>
      <c r="E207" s="482" t="s">
        <v>993</v>
      </c>
      <c r="F207" s="476" t="s">
        <v>1372</v>
      </c>
      <c r="G207" s="480">
        <f>'7-RP'!C41</f>
        <v>0</v>
      </c>
    </row>
    <row r="208" spans="1:7" ht="31.5">
      <c r="A208" s="475" t="str">
        <f t="shared" si="21"/>
        <v>ДФ ДСК БАЛАНС</v>
      </c>
      <c r="B208" s="476" t="str">
        <f t="shared" si="22"/>
        <v>РГ-05-1209</v>
      </c>
      <c r="C208" s="477">
        <f t="shared" si="23"/>
        <v>43646</v>
      </c>
      <c r="D208" s="481" t="s">
        <v>909</v>
      </c>
      <c r="E208" s="482" t="s">
        <v>994</v>
      </c>
      <c r="F208" s="476" t="s">
        <v>1372</v>
      </c>
      <c r="G208" s="480">
        <f>'7-RP'!C42</f>
        <v>0</v>
      </c>
    </row>
    <row r="209" spans="1:7" ht="31.5">
      <c r="A209" s="475" t="str">
        <f t="shared" si="21"/>
        <v>ДФ ДСК БАЛАНС</v>
      </c>
      <c r="B209" s="476" t="str">
        <f t="shared" si="22"/>
        <v>РГ-05-1209</v>
      </c>
      <c r="C209" s="477">
        <f t="shared" si="23"/>
        <v>43646</v>
      </c>
      <c r="D209" s="481" t="s">
        <v>913</v>
      </c>
      <c r="E209" s="482" t="s">
        <v>142</v>
      </c>
      <c r="F209" s="476" t="s">
        <v>1372</v>
      </c>
      <c r="G209" s="480">
        <f>'7-RP'!C43</f>
        <v>0</v>
      </c>
    </row>
    <row r="210" spans="1:7" ht="15.75">
      <c r="A210" s="475" t="str">
        <f t="shared" si="21"/>
        <v>ДФ ДСК БАЛАНС</v>
      </c>
      <c r="B210" s="476" t="str">
        <f t="shared" si="22"/>
        <v>РГ-05-1209</v>
      </c>
      <c r="C210" s="477">
        <f t="shared" si="23"/>
        <v>43646</v>
      </c>
      <c r="D210" s="481" t="s">
        <v>996</v>
      </c>
      <c r="E210" s="482" t="s">
        <v>995</v>
      </c>
      <c r="F210" s="476" t="s">
        <v>1372</v>
      </c>
      <c r="G210" s="480">
        <f>'7-RP'!C44</f>
        <v>0</v>
      </c>
    </row>
    <row r="211" spans="1:7" ht="15.75">
      <c r="A211" s="475" t="str">
        <f t="shared" si="21"/>
        <v>ДФ ДСК БАЛАНС</v>
      </c>
      <c r="B211" s="476" t="str">
        <f t="shared" si="22"/>
        <v>РГ-05-1209</v>
      </c>
      <c r="C211" s="477">
        <f t="shared" si="23"/>
        <v>43646</v>
      </c>
      <c r="D211" s="481" t="s">
        <v>997</v>
      </c>
      <c r="E211" s="483" t="s">
        <v>88</v>
      </c>
      <c r="F211" s="476" t="s">
        <v>1372</v>
      </c>
      <c r="G211" s="480">
        <f>'7-RP'!C45</f>
        <v>0</v>
      </c>
    </row>
    <row r="212" spans="1:7" ht="16.5" thickBot="1">
      <c r="A212" s="484" t="str">
        <f t="shared" si="21"/>
        <v>ДФ ДСК БАЛАНС</v>
      </c>
      <c r="B212" s="485" t="str">
        <f t="shared" si="22"/>
        <v>РГ-05-1209</v>
      </c>
      <c r="C212" s="486">
        <f t="shared" si="23"/>
        <v>43646</v>
      </c>
      <c r="D212" s="487" t="s">
        <v>910</v>
      </c>
      <c r="E212" s="488" t="s">
        <v>75</v>
      </c>
      <c r="F212" s="485" t="s">
        <v>1372</v>
      </c>
      <c r="G212" s="489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22" activeCellId="1" sqref="G20 G22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БАЛАНС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30.06.2019 г.</v>
      </c>
      <c r="B4" s="92"/>
      <c r="C4" s="92"/>
      <c r="D4" s="92"/>
      <c r="E4" s="92"/>
      <c r="F4" s="225" t="s">
        <v>914</v>
      </c>
      <c r="G4" s="234">
        <f>ReportedCompletionDate</f>
        <v>43676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9895635</v>
      </c>
      <c r="H11" s="251">
        <v>9985928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3816527</v>
      </c>
      <c r="H13" s="231">
        <v>3841498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3816527</v>
      </c>
      <c r="H16" s="252">
        <f>SUM(H13:H15)</f>
        <v>3841498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-918029</v>
      </c>
      <c r="H18" s="244">
        <f>SUM(H19:H20)</f>
        <v>139951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15907147</v>
      </c>
      <c r="H19" s="231">
        <v>15907147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-16825176</v>
      </c>
      <c r="H20" s="231">
        <v>-15767196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4461161</v>
      </c>
      <c r="D22" s="231">
        <v>4912149</v>
      </c>
      <c r="E22" s="286" t="s">
        <v>990</v>
      </c>
      <c r="F22" s="230" t="s">
        <v>991</v>
      </c>
      <c r="G22" s="231">
        <v>-301028</v>
      </c>
      <c r="H22" s="231">
        <v>-1057980</v>
      </c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>
        <v>500000</v>
      </c>
      <c r="D23" s="231"/>
      <c r="E23" s="127" t="s">
        <v>29</v>
      </c>
      <c r="F23" s="223" t="s">
        <v>205</v>
      </c>
      <c r="G23" s="252">
        <f>G19+G21+G20+G22</f>
        <v>-1219057</v>
      </c>
      <c r="H23" s="252">
        <f>H19+H21+H20+H22</f>
        <v>-918029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12493105</v>
      </c>
      <c r="H24" s="252">
        <f>H11+H16+H23</f>
        <v>12909397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4961161</v>
      </c>
      <c r="D25" s="252">
        <f>SUM(D21:D24)</f>
        <v>4912149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6892889</v>
      </c>
      <c r="D27" s="244">
        <f>SUM(D28:D31)</f>
        <v>7260942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>
        <v>5158843</v>
      </c>
      <c r="D28" s="231">
        <v>5172361</v>
      </c>
      <c r="E28" s="125" t="s">
        <v>125</v>
      </c>
      <c r="F28" s="262" t="s">
        <v>208</v>
      </c>
      <c r="G28" s="244">
        <f>SUM(G29:G31)</f>
        <v>25697</v>
      </c>
      <c r="H28" s="244">
        <f>SUM(H29:H31)</f>
        <v>27892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400</v>
      </c>
      <c r="H29" s="258">
        <v>380</v>
      </c>
    </row>
    <row r="30" spans="1:8" ht="15.75">
      <c r="A30" s="294" t="s">
        <v>100</v>
      </c>
      <c r="B30" s="230" t="s">
        <v>180</v>
      </c>
      <c r="C30" s="258">
        <v>1734046</v>
      </c>
      <c r="D30" s="258">
        <v>2088581</v>
      </c>
      <c r="E30" s="265" t="s">
        <v>94</v>
      </c>
      <c r="F30" s="262" t="s">
        <v>210</v>
      </c>
      <c r="G30" s="258">
        <v>25297</v>
      </c>
      <c r="H30" s="258">
        <v>27512</v>
      </c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>
        <v>88583</v>
      </c>
      <c r="D33" s="258">
        <v>243821</v>
      </c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6981472</v>
      </c>
      <c r="D37" s="243">
        <f>SUM(D32:D36)+D27</f>
        <v>7504763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>
        <v>98</v>
      </c>
      <c r="H38" s="258"/>
    </row>
    <row r="39" spans="1:8" ht="15.75">
      <c r="A39" s="125" t="s">
        <v>134</v>
      </c>
      <c r="B39" s="262" t="s">
        <v>188</v>
      </c>
      <c r="C39" s="258">
        <v>40377</v>
      </c>
      <c r="D39" s="258">
        <v>31493</v>
      </c>
      <c r="E39" s="126" t="s">
        <v>113</v>
      </c>
      <c r="F39" s="262" t="s">
        <v>219</v>
      </c>
      <c r="G39" s="258">
        <v>504</v>
      </c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26299</v>
      </c>
      <c r="H40" s="259">
        <f>SUM(H32:H39)+H28+H27</f>
        <v>27892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536394</v>
      </c>
      <c r="D42" s="258">
        <v>488884</v>
      </c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576771</v>
      </c>
      <c r="D43" s="259">
        <f>SUM(D39:D42)</f>
        <v>520377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12519404</v>
      </c>
      <c r="D45" s="259">
        <f>D25+D37+D43+D44</f>
        <v>12937289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12">
        <f>C18+C45</f>
        <v>12519404</v>
      </c>
      <c r="D47" s="612">
        <f>D18+D45</f>
        <v>12937289</v>
      </c>
      <c r="E47" s="264" t="s">
        <v>35</v>
      </c>
      <c r="F47" s="223" t="s">
        <v>221</v>
      </c>
      <c r="G47" s="613">
        <f>G24+G40</f>
        <v>12519404</v>
      </c>
      <c r="H47" s="613">
        <f>H24+H40</f>
        <v>12937289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G16" sqref="G16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БАЛАНС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01.01.2019 - 30.06.2019</v>
      </c>
      <c r="B4" s="91"/>
      <c r="C4" s="90"/>
      <c r="D4" s="91"/>
      <c r="E4" s="91"/>
      <c r="F4" s="76" t="s">
        <v>914</v>
      </c>
      <c r="G4" s="491">
        <f>ReportedCompletionDate</f>
        <v>43676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>
        <v>100491</v>
      </c>
      <c r="H12" s="245">
        <v>147210</v>
      </c>
      <c r="I12" s="132"/>
    </row>
    <row r="13" spans="1:9" s="124" customFormat="1" ht="31.5">
      <c r="A13" s="136" t="s">
        <v>936</v>
      </c>
      <c r="B13" s="373" t="s">
        <v>795</v>
      </c>
      <c r="C13" s="245">
        <v>1269</v>
      </c>
      <c r="D13" s="245">
        <v>806</v>
      </c>
      <c r="E13" s="136" t="s">
        <v>939</v>
      </c>
      <c r="F13" s="373" t="s">
        <v>812</v>
      </c>
      <c r="G13" s="245">
        <v>150156</v>
      </c>
      <c r="H13" s="245">
        <v>1666</v>
      </c>
      <c r="I13" s="132"/>
    </row>
    <row r="14" spans="1:9" s="124" customFormat="1" ht="31.5">
      <c r="A14" s="136" t="s">
        <v>937</v>
      </c>
      <c r="B14" s="373" t="s">
        <v>796</v>
      </c>
      <c r="C14" s="245">
        <v>2910215</v>
      </c>
      <c r="D14" s="245">
        <v>6512309</v>
      </c>
      <c r="E14" s="136" t="s">
        <v>940</v>
      </c>
      <c r="F14" s="373" t="s">
        <v>813</v>
      </c>
      <c r="G14" s="245">
        <v>2490295</v>
      </c>
      <c r="H14" s="245">
        <v>5573246</v>
      </c>
      <c r="I14" s="132"/>
    </row>
    <row r="15" spans="1:9" s="124" customFormat="1" ht="31.5">
      <c r="A15" s="136" t="s">
        <v>938</v>
      </c>
      <c r="B15" s="373" t="s">
        <v>797</v>
      </c>
      <c r="C15" s="245">
        <v>29888</v>
      </c>
      <c r="D15" s="245">
        <v>40</v>
      </c>
      <c r="E15" s="136" t="s">
        <v>941</v>
      </c>
      <c r="F15" s="373" t="s">
        <v>814</v>
      </c>
      <c r="G15" s="245">
        <v>27062</v>
      </c>
      <c r="H15" s="245"/>
      <c r="I15" s="132"/>
    </row>
    <row r="16" spans="1:9" s="124" customFormat="1" ht="15.75">
      <c r="A16" s="136" t="s">
        <v>981</v>
      </c>
      <c r="B16" s="373" t="s">
        <v>798</v>
      </c>
      <c r="C16" s="245">
        <v>2053</v>
      </c>
      <c r="D16" s="245">
        <v>2888</v>
      </c>
      <c r="E16" s="157" t="s">
        <v>942</v>
      </c>
      <c r="F16" s="373" t="s">
        <v>815</v>
      </c>
      <c r="G16" s="245">
        <v>37729</v>
      </c>
      <c r="H16" s="245">
        <v>76847</v>
      </c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>
        <v>22866</v>
      </c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2943425</v>
      </c>
      <c r="D18" s="248">
        <f>SUM(D12:D16)</f>
        <v>6516043</v>
      </c>
      <c r="E18" s="138" t="s">
        <v>20</v>
      </c>
      <c r="F18" s="374" t="s">
        <v>817</v>
      </c>
      <c r="G18" s="248">
        <f>SUM(G12:G17)</f>
        <v>2805733</v>
      </c>
      <c r="H18" s="248">
        <f>SUM(H12:H17)</f>
        <v>5821835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163336</v>
      </c>
      <c r="D21" s="245">
        <v>363772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163336</v>
      </c>
      <c r="D25" s="248">
        <f>SUM(D20:D24)</f>
        <v>363772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3106761</v>
      </c>
      <c r="D26" s="248">
        <f>D18+D25</f>
        <v>6879815</v>
      </c>
      <c r="E26" s="250" t="s">
        <v>40</v>
      </c>
      <c r="F26" s="374" t="s">
        <v>819</v>
      </c>
      <c r="G26" s="248">
        <f>G18+G25</f>
        <v>2805733</v>
      </c>
      <c r="H26" s="248">
        <f>H18+H25</f>
        <v>5821835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0</v>
      </c>
      <c r="D27" s="100">
        <f>IF((H26-D26)&gt;0,H26-D26,0)</f>
        <v>0</v>
      </c>
      <c r="E27" s="250" t="s">
        <v>825</v>
      </c>
      <c r="F27" s="374" t="s">
        <v>820</v>
      </c>
      <c r="G27" s="284">
        <f>IF((C26-G26)&gt;0,C26-G26,0)</f>
        <v>301028</v>
      </c>
      <c r="H27" s="284">
        <f>IF((D26-H26)&gt;0,D26-H26,0)</f>
        <v>1057980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0</v>
      </c>
      <c r="D29" s="248">
        <f>D27-D28</f>
        <v>0</v>
      </c>
      <c r="E29" s="250" t="s">
        <v>147</v>
      </c>
      <c r="F29" s="374" t="s">
        <v>821</v>
      </c>
      <c r="G29" s="248">
        <f>G27</f>
        <v>301028</v>
      </c>
      <c r="H29" s="248">
        <f>H27</f>
        <v>1057980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3106761</v>
      </c>
      <c r="D30" s="248">
        <f>D26+D28+D29</f>
        <v>6879815</v>
      </c>
      <c r="E30" s="250" t="s">
        <v>827</v>
      </c>
      <c r="F30" s="374" t="s">
        <v>822</v>
      </c>
      <c r="G30" s="248">
        <f>G26+G29</f>
        <v>3106761</v>
      </c>
      <c r="H30" s="248">
        <f>H26+H29</f>
        <v>6879815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C22" sqref="C22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ДФ ДСК БАЛАНС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01.01.2019 - 30.06.2019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43676</v>
      </c>
    </row>
    <row r="6" spans="1:8" ht="12.75">
      <c r="A6" s="513"/>
      <c r="B6" s="213"/>
      <c r="C6" s="513"/>
      <c r="F6" s="511" t="s">
        <v>248</v>
      </c>
      <c r="G6" s="514" t="str">
        <f>authorName</f>
        <v>Даниела Александрова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Петко Кръстев и Димитър Тончев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262046</v>
      </c>
      <c r="D13" s="524">
        <v>-377310</v>
      </c>
      <c r="E13" s="525">
        <f>SUM(C13:D13)</f>
        <v>-115264</v>
      </c>
      <c r="F13" s="524">
        <v>1004773</v>
      </c>
      <c r="G13" s="524">
        <v>-1406414</v>
      </c>
      <c r="H13" s="525">
        <f>SUM(F13:G13)</f>
        <v>-401641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/>
      <c r="E18" s="525">
        <f t="shared" si="0"/>
        <v>0</v>
      </c>
      <c r="F18" s="524"/>
      <c r="G18" s="524"/>
      <c r="H18" s="525">
        <f t="shared" si="1"/>
        <v>0</v>
      </c>
    </row>
    <row r="19" spans="1:8" ht="21" customHeight="1">
      <c r="A19" s="521" t="s">
        <v>985</v>
      </c>
      <c r="B19" s="241" t="s">
        <v>836</v>
      </c>
      <c r="C19" s="528">
        <f>SUM(C13:C14,C16:C18)</f>
        <v>262046</v>
      </c>
      <c r="D19" s="528">
        <f>SUM(D13:D14,D16:D18)</f>
        <v>-377310</v>
      </c>
      <c r="E19" s="525">
        <f t="shared" si="0"/>
        <v>-115264</v>
      </c>
      <c r="F19" s="528">
        <f>SUM(F13:F14,F16:F18)</f>
        <v>1004773</v>
      </c>
      <c r="G19" s="528">
        <f>SUM(G13:G14,G16:G18)</f>
        <v>-1406414</v>
      </c>
      <c r="H19" s="525">
        <f t="shared" si="1"/>
        <v>-401641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v>513354</v>
      </c>
      <c r="D21" s="524">
        <v>-245184</v>
      </c>
      <c r="E21" s="525">
        <f>SUM(C21:D21)</f>
        <v>268170</v>
      </c>
      <c r="F21" s="524">
        <v>160693</v>
      </c>
      <c r="G21" s="524">
        <v>-457132</v>
      </c>
      <c r="H21" s="525">
        <f>SUM(F21:G21)</f>
        <v>-296439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>
        <v>28815</v>
      </c>
      <c r="D23" s="524">
        <v>-1004</v>
      </c>
      <c r="E23" s="525">
        <f t="shared" si="2"/>
        <v>27811</v>
      </c>
      <c r="F23" s="524">
        <v>68450</v>
      </c>
      <c r="G23" s="524">
        <v>-1926</v>
      </c>
      <c r="H23" s="525">
        <f t="shared" si="3"/>
        <v>66524</v>
      </c>
    </row>
    <row r="24" spans="1:8" ht="12.75">
      <c r="A24" s="523" t="s">
        <v>961</v>
      </c>
      <c r="B24" s="95" t="s">
        <v>840</v>
      </c>
      <c r="C24" s="524">
        <v>25030</v>
      </c>
      <c r="D24" s="524"/>
      <c r="E24" s="525">
        <f t="shared" si="2"/>
        <v>25030</v>
      </c>
      <c r="F24" s="524">
        <v>144781</v>
      </c>
      <c r="G24" s="524"/>
      <c r="H24" s="525">
        <f t="shared" si="3"/>
        <v>144781</v>
      </c>
    </row>
    <row r="25" spans="1:8" ht="12.75">
      <c r="A25" s="531" t="s">
        <v>962</v>
      </c>
      <c r="B25" s="95" t="s">
        <v>841</v>
      </c>
      <c r="C25" s="524"/>
      <c r="D25" s="524">
        <v>-157486</v>
      </c>
      <c r="E25" s="525">
        <f t="shared" si="2"/>
        <v>-157486</v>
      </c>
      <c r="F25" s="524"/>
      <c r="G25" s="524">
        <v>-346404</v>
      </c>
      <c r="H25" s="525">
        <f t="shared" si="3"/>
        <v>-346404</v>
      </c>
    </row>
    <row r="26" spans="1:8" ht="12.75">
      <c r="A26" s="531" t="s">
        <v>963</v>
      </c>
      <c r="B26" s="95" t="s">
        <v>842</v>
      </c>
      <c r="C26" s="524"/>
      <c r="D26" s="524">
        <v>-2648</v>
      </c>
      <c r="E26" s="525">
        <f t="shared" si="2"/>
        <v>-2648</v>
      </c>
      <c r="F26" s="524"/>
      <c r="G26" s="524">
        <v>-5537</v>
      </c>
      <c r="H26" s="525">
        <f t="shared" si="3"/>
        <v>-5537</v>
      </c>
    </row>
    <row r="27" spans="1:8" ht="12.75">
      <c r="A27" s="527" t="s">
        <v>964</v>
      </c>
      <c r="B27" s="95" t="s">
        <v>843</v>
      </c>
      <c r="C27" s="524">
        <v>9832</v>
      </c>
      <c r="D27" s="524">
        <v>-2838</v>
      </c>
      <c r="E27" s="525">
        <f t="shared" si="2"/>
        <v>6994</v>
      </c>
      <c r="F27" s="524"/>
      <c r="G27" s="524"/>
      <c r="H27" s="525">
        <f t="shared" si="3"/>
        <v>0</v>
      </c>
    </row>
    <row r="28" spans="1:8" ht="12.75">
      <c r="A28" s="523" t="s">
        <v>965</v>
      </c>
      <c r="B28" s="95" t="s">
        <v>844</v>
      </c>
      <c r="C28" s="524"/>
      <c r="D28" s="524"/>
      <c r="E28" s="525">
        <f t="shared" si="2"/>
        <v>0</v>
      </c>
      <c r="F28" s="524"/>
      <c r="G28" s="524"/>
      <c r="H28" s="525">
        <f t="shared" si="3"/>
        <v>0</v>
      </c>
    </row>
    <row r="29" spans="1:8" ht="21" customHeight="1">
      <c r="A29" s="521" t="s">
        <v>115</v>
      </c>
      <c r="B29" s="241" t="s">
        <v>845</v>
      </c>
      <c r="C29" s="528">
        <f>SUM(C21:C28)</f>
        <v>577031</v>
      </c>
      <c r="D29" s="528">
        <f>SUM(D21:D28)</f>
        <v>-409160</v>
      </c>
      <c r="E29" s="525">
        <f t="shared" si="2"/>
        <v>167871</v>
      </c>
      <c r="F29" s="528">
        <f>SUM(F21:F28)</f>
        <v>373924</v>
      </c>
      <c r="G29" s="528">
        <f>SUM(G21:G28)</f>
        <v>-810999</v>
      </c>
      <c r="H29" s="525">
        <f t="shared" si="3"/>
        <v>-437075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>
        <v>-3595</v>
      </c>
      <c r="E35" s="525">
        <f>SUM(C35:D35)</f>
        <v>-3595</v>
      </c>
      <c r="F35" s="524"/>
      <c r="G35" s="524">
        <v>-13817</v>
      </c>
      <c r="H35" s="525">
        <f>SUM(F35:G35)</f>
        <v>-13817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-3595</v>
      </c>
      <c r="E36" s="528">
        <f t="shared" si="4"/>
        <v>-3595</v>
      </c>
      <c r="F36" s="528">
        <f t="shared" si="4"/>
        <v>0</v>
      </c>
      <c r="G36" s="528">
        <f t="shared" si="4"/>
        <v>-13817</v>
      </c>
      <c r="H36" s="528">
        <f t="shared" si="4"/>
        <v>-13817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839077</v>
      </c>
      <c r="D37" s="528">
        <f t="shared" si="5"/>
        <v>-790065</v>
      </c>
      <c r="E37" s="528">
        <f t="shared" si="5"/>
        <v>49012</v>
      </c>
      <c r="F37" s="528">
        <f t="shared" si="5"/>
        <v>1378697</v>
      </c>
      <c r="G37" s="528">
        <f t="shared" si="5"/>
        <v>-2231230</v>
      </c>
      <c r="H37" s="528">
        <f t="shared" si="5"/>
        <v>-852533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4912149</v>
      </c>
      <c r="F38" s="528"/>
      <c r="G38" s="528"/>
      <c r="H38" s="534">
        <v>5764682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4961161</v>
      </c>
      <c r="F39" s="528"/>
      <c r="G39" s="528"/>
      <c r="H39" s="528">
        <f>SUM(H37:H38)</f>
        <v>4912149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4461161</v>
      </c>
      <c r="F40" s="525"/>
      <c r="G40" s="525"/>
      <c r="H40" s="524">
        <v>4912149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БАЛАНС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01.01.2019 - 30.06.2019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43676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55" t="s">
        <v>42</v>
      </c>
      <c r="E9" s="658"/>
      <c r="F9" s="658"/>
      <c r="G9" s="655" t="s">
        <v>43</v>
      </c>
      <c r="H9" s="656"/>
      <c r="I9" s="651" t="s">
        <v>44</v>
      </c>
      <c r="J9" s="105"/>
    </row>
    <row r="10" spans="1:10" ht="30.75" customHeight="1">
      <c r="A10" s="653"/>
      <c r="B10" s="653" t="s">
        <v>163</v>
      </c>
      <c r="C10" s="657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3"/>
      <c r="J10" s="105"/>
    </row>
    <row r="11" spans="1:10" ht="30.75" customHeight="1">
      <c r="A11" s="654"/>
      <c r="B11" s="654"/>
      <c r="C11" s="654"/>
      <c r="D11" s="652"/>
      <c r="E11" s="654"/>
      <c r="F11" s="652"/>
      <c r="G11" s="652"/>
      <c r="H11" s="652"/>
      <c r="I11" s="652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10289912</v>
      </c>
      <c r="D13" s="235">
        <v>3939225</v>
      </c>
      <c r="E13" s="235"/>
      <c r="F13" s="235"/>
      <c r="G13" s="235">
        <v>15907147</v>
      </c>
      <c r="H13" s="235">
        <v>-15767196</v>
      </c>
      <c r="I13" s="614">
        <f>SUM(C13:H13)</f>
        <v>14369088</v>
      </c>
      <c r="J13" s="202"/>
    </row>
    <row r="14" spans="1:10" s="203" customFormat="1" ht="15">
      <c r="A14" s="204" t="s">
        <v>49</v>
      </c>
      <c r="B14" s="82" t="s">
        <v>857</v>
      </c>
      <c r="C14" s="614">
        <f>'1-SB'!H11</f>
        <v>9985928</v>
      </c>
      <c r="D14" s="614">
        <f>'1-SB'!H13</f>
        <v>3841498</v>
      </c>
      <c r="E14" s="614">
        <f>'1-SB'!H14</f>
        <v>0</v>
      </c>
      <c r="F14" s="614">
        <f>'1-SB'!H15</f>
        <v>0</v>
      </c>
      <c r="G14" s="614">
        <f>'1-SB'!H19+'1-SB'!H21</f>
        <v>15907147</v>
      </c>
      <c r="H14" s="614">
        <f>'1-SB'!H20+'1-SB'!H22</f>
        <v>-16825176</v>
      </c>
      <c r="I14" s="614">
        <f aca="true" t="shared" si="0" ref="I14:I36">SUM(C14:H14)</f>
        <v>12909397</v>
      </c>
      <c r="J14" s="202"/>
    </row>
    <row r="15" spans="1:10" s="203" customFormat="1" ht="15">
      <c r="A15" s="204" t="s">
        <v>50</v>
      </c>
      <c r="B15" s="82" t="s">
        <v>858</v>
      </c>
      <c r="C15" s="615">
        <f aca="true" t="shared" si="1" ref="C15:H15">SUM(C16:C17)</f>
        <v>0</v>
      </c>
      <c r="D15" s="615">
        <f t="shared" si="1"/>
        <v>0</v>
      </c>
      <c r="E15" s="615">
        <f t="shared" si="1"/>
        <v>0</v>
      </c>
      <c r="F15" s="615">
        <f t="shared" si="1"/>
        <v>0</v>
      </c>
      <c r="G15" s="615">
        <f t="shared" si="1"/>
        <v>0</v>
      </c>
      <c r="H15" s="615">
        <f t="shared" si="1"/>
        <v>0</v>
      </c>
      <c r="I15" s="614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4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4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5">
        <f aca="true" t="shared" si="2" ref="C18:H18">C14+C15</f>
        <v>9985928</v>
      </c>
      <c r="D18" s="615">
        <f t="shared" si="2"/>
        <v>3841498</v>
      </c>
      <c r="E18" s="615">
        <f>E14+E15</f>
        <v>0</v>
      </c>
      <c r="F18" s="615">
        <f t="shared" si="2"/>
        <v>0</v>
      </c>
      <c r="G18" s="615">
        <f t="shared" si="2"/>
        <v>15907147</v>
      </c>
      <c r="H18" s="615">
        <f t="shared" si="2"/>
        <v>-16825176</v>
      </c>
      <c r="I18" s="614">
        <f t="shared" si="0"/>
        <v>12909397</v>
      </c>
      <c r="J18" s="105"/>
    </row>
    <row r="19" spans="1:10" ht="15">
      <c r="A19" s="204" t="s">
        <v>149</v>
      </c>
      <c r="B19" s="82" t="s">
        <v>862</v>
      </c>
      <c r="C19" s="615">
        <f aca="true" t="shared" si="3" ref="C19:H19">SUM(C20:C21)</f>
        <v>-90293</v>
      </c>
      <c r="D19" s="615">
        <f t="shared" si="3"/>
        <v>-24971</v>
      </c>
      <c r="E19" s="615">
        <f t="shared" si="3"/>
        <v>0</v>
      </c>
      <c r="F19" s="615">
        <f t="shared" si="3"/>
        <v>0</v>
      </c>
      <c r="G19" s="615">
        <f t="shared" si="3"/>
        <v>0</v>
      </c>
      <c r="H19" s="615">
        <f t="shared" si="3"/>
        <v>0</v>
      </c>
      <c r="I19" s="614">
        <f t="shared" si="0"/>
        <v>-115264</v>
      </c>
      <c r="J19" s="105"/>
    </row>
    <row r="20" spans="1:10" ht="15">
      <c r="A20" s="205" t="s">
        <v>225</v>
      </c>
      <c r="B20" s="82" t="s">
        <v>863</v>
      </c>
      <c r="C20" s="236">
        <v>207874</v>
      </c>
      <c r="D20" s="236">
        <v>54172</v>
      </c>
      <c r="E20" s="236"/>
      <c r="F20" s="236"/>
      <c r="G20" s="236"/>
      <c r="H20" s="236"/>
      <c r="I20" s="614">
        <f t="shared" si="0"/>
        <v>262046</v>
      </c>
      <c r="J20" s="105"/>
    </row>
    <row r="21" spans="1:10" ht="15">
      <c r="A21" s="205" t="s">
        <v>226</v>
      </c>
      <c r="B21" s="82" t="s">
        <v>864</v>
      </c>
      <c r="C21" s="236">
        <v>-298167</v>
      </c>
      <c r="D21" s="236">
        <v>-79143</v>
      </c>
      <c r="E21" s="236"/>
      <c r="F21" s="236"/>
      <c r="G21" s="236"/>
      <c r="H21" s="236"/>
      <c r="I21" s="614">
        <f t="shared" si="0"/>
        <v>-377310</v>
      </c>
      <c r="J21" s="105"/>
    </row>
    <row r="22" spans="1:10" ht="15">
      <c r="A22" s="204" t="s">
        <v>52</v>
      </c>
      <c r="B22" s="82" t="s">
        <v>865</v>
      </c>
      <c r="C22" s="595"/>
      <c r="D22" s="595"/>
      <c r="E22" s="595"/>
      <c r="F22" s="595"/>
      <c r="G22" s="615">
        <f>'1-SB'!G21</f>
        <v>0</v>
      </c>
      <c r="H22" s="615">
        <f>'1-SB'!G22</f>
        <v>-301028</v>
      </c>
      <c r="I22" s="614">
        <f t="shared" si="0"/>
        <v>-301028</v>
      </c>
      <c r="J22" s="105"/>
    </row>
    <row r="23" spans="1:10" ht="15">
      <c r="A23" s="205" t="s">
        <v>53</v>
      </c>
      <c r="B23" s="82" t="s">
        <v>866</v>
      </c>
      <c r="C23" s="616">
        <f aca="true" t="shared" si="4" ref="C23:H23">SUM(C24:C25)</f>
        <v>0</v>
      </c>
      <c r="D23" s="616">
        <f t="shared" si="4"/>
        <v>0</v>
      </c>
      <c r="E23" s="616">
        <f t="shared" si="4"/>
        <v>0</v>
      </c>
      <c r="F23" s="616">
        <f t="shared" si="4"/>
        <v>0</v>
      </c>
      <c r="G23" s="616">
        <f t="shared" si="4"/>
        <v>0</v>
      </c>
      <c r="H23" s="616">
        <f t="shared" si="4"/>
        <v>0</v>
      </c>
      <c r="I23" s="614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4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4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4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7">
        <f aca="true" t="shared" si="5" ref="C27:H27">SUM(C28:C29)</f>
        <v>0</v>
      </c>
      <c r="D27" s="617">
        <f t="shared" si="5"/>
        <v>0</v>
      </c>
      <c r="E27" s="617">
        <f t="shared" si="5"/>
        <v>0</v>
      </c>
      <c r="F27" s="617">
        <f t="shared" si="5"/>
        <v>0</v>
      </c>
      <c r="G27" s="617">
        <f t="shared" si="5"/>
        <v>0</v>
      </c>
      <c r="H27" s="617">
        <f t="shared" si="5"/>
        <v>0</v>
      </c>
      <c r="I27" s="614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4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4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7">
        <f aca="true" t="shared" si="6" ref="C30:H30">SUM(C31:C32)</f>
        <v>0</v>
      </c>
      <c r="D30" s="617">
        <f t="shared" si="6"/>
        <v>0</v>
      </c>
      <c r="E30" s="617">
        <f t="shared" si="6"/>
        <v>0</v>
      </c>
      <c r="F30" s="617">
        <f t="shared" si="6"/>
        <v>0</v>
      </c>
      <c r="G30" s="617">
        <f t="shared" si="6"/>
        <v>0</v>
      </c>
      <c r="H30" s="617">
        <f t="shared" si="6"/>
        <v>0</v>
      </c>
      <c r="I30" s="614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4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4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4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5">
        <f aca="true" t="shared" si="7" ref="C34:H34">SUM(C18,C19,C22,C23,C26,C27,C30,C33)</f>
        <v>9895635</v>
      </c>
      <c r="D34" s="615">
        <f t="shared" si="7"/>
        <v>3816527</v>
      </c>
      <c r="E34" s="615">
        <f t="shared" si="7"/>
        <v>0</v>
      </c>
      <c r="F34" s="615">
        <f t="shared" si="7"/>
        <v>0</v>
      </c>
      <c r="G34" s="615">
        <f t="shared" si="7"/>
        <v>15907147</v>
      </c>
      <c r="H34" s="615">
        <f t="shared" si="7"/>
        <v>-17126204</v>
      </c>
      <c r="I34" s="614">
        <f t="shared" si="0"/>
        <v>12493105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4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8">
        <f aca="true" t="shared" si="8" ref="C36:H36">SUM(C34:C35)</f>
        <v>9895635</v>
      </c>
      <c r="D36" s="618">
        <f t="shared" si="8"/>
        <v>3816527</v>
      </c>
      <c r="E36" s="618">
        <f t="shared" si="8"/>
        <v>0</v>
      </c>
      <c r="F36" s="618">
        <f t="shared" si="8"/>
        <v>0</v>
      </c>
      <c r="G36" s="618">
        <f t="shared" si="8"/>
        <v>15907147</v>
      </c>
      <c r="H36" s="618">
        <f t="shared" si="8"/>
        <v>-17126204</v>
      </c>
      <c r="I36" s="614">
        <f t="shared" si="0"/>
        <v>12493105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49" t="s">
        <v>1435</v>
      </c>
      <c r="B39" s="650"/>
      <c r="C39" s="650"/>
      <c r="D39" s="650"/>
      <c r="E39" s="650"/>
      <c r="F39" s="650"/>
      <c r="G39" s="650"/>
      <c r="H39" s="650"/>
      <c r="I39" s="650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7">
      <selection activeCell="D26" sqref="D26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6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60"/>
      <c r="E2" s="91"/>
      <c r="F2" s="91"/>
      <c r="H2" s="112"/>
    </row>
    <row r="3" spans="1:8" ht="18" customHeight="1">
      <c r="A3" s="660" t="str">
        <f>CONCATENATE("на ",UPPER(dfName))</f>
        <v>на ДФ ДСК БАЛАНС</v>
      </c>
      <c r="B3" s="660"/>
      <c r="C3" s="660"/>
      <c r="D3" s="66"/>
      <c r="E3" s="91"/>
      <c r="F3" s="91"/>
      <c r="G3" s="567"/>
      <c r="H3" s="112"/>
    </row>
    <row r="4" spans="1:8" ht="18" customHeight="1">
      <c r="A4" s="661" t="str">
        <f>"за периода "&amp;TEXT(StartDate,"dd.mm.yyyy")&amp;" - "&amp;TEXT(EndDate,"dd.mm.yyyy")</f>
        <v>за периода 01.01.2019 - 30.06.2019</v>
      </c>
      <c r="B4" s="661"/>
      <c r="C4" s="661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43676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Петко Кръстев и Димитър Тончев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6">
        <v>1</v>
      </c>
      <c r="B10" s="606">
        <v>2</v>
      </c>
      <c r="C10" s="606">
        <v>3</v>
      </c>
      <c r="D10" s="606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1025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4">
        <v>9985928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4">
        <v>9895635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4">
        <v>207874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5">
        <v>262046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4">
        <v>298167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5">
        <v>377310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4">
        <v>1.29276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4">
        <v>1.26249</v>
      </c>
    </row>
    <row r="20" spans="1:4" ht="15.75">
      <c r="A20" s="372">
        <v>10</v>
      </c>
      <c r="B20" s="572" t="s">
        <v>1392</v>
      </c>
      <c r="C20" s="571" t="s">
        <v>1404</v>
      </c>
      <c r="D20" s="592">
        <v>155271</v>
      </c>
    </row>
    <row r="21" spans="1:4" ht="15.75">
      <c r="A21" s="372">
        <v>11</v>
      </c>
      <c r="B21" s="572" t="s">
        <v>1393</v>
      </c>
      <c r="C21" s="571" t="s">
        <v>1405</v>
      </c>
      <c r="D21" s="592">
        <v>2668</v>
      </c>
    </row>
    <row r="22" spans="1:4" ht="15.75">
      <c r="A22" s="372">
        <v>12</v>
      </c>
      <c r="B22" s="572" t="s">
        <v>1394</v>
      </c>
      <c r="C22" s="571" t="s">
        <v>1407</v>
      </c>
      <c r="D22" s="592">
        <v>507</v>
      </c>
    </row>
    <row r="23" spans="1:4" ht="15.75">
      <c r="A23" s="372">
        <v>13</v>
      </c>
      <c r="B23" s="572" t="s">
        <v>1443</v>
      </c>
      <c r="C23" s="571" t="s">
        <v>1447</v>
      </c>
      <c r="D23" s="603">
        <v>-0.023415019029054185</v>
      </c>
    </row>
    <row r="24" spans="1:4" ht="15.75">
      <c r="A24" s="372">
        <v>14</v>
      </c>
      <c r="B24" s="572" t="s">
        <v>1444</v>
      </c>
      <c r="C24" s="571" t="s">
        <v>1448</v>
      </c>
      <c r="D24" s="603">
        <v>0.017303962577738252</v>
      </c>
    </row>
    <row r="25" spans="1:4" ht="15.75">
      <c r="A25" s="372">
        <v>15</v>
      </c>
      <c r="B25" s="572" t="s">
        <v>1445</v>
      </c>
      <c r="C25" s="571" t="s">
        <v>1449</v>
      </c>
      <c r="D25" s="603">
        <v>-0.06729561606997747</v>
      </c>
    </row>
    <row r="26" spans="1:4" ht="15.75">
      <c r="A26" s="372">
        <v>16</v>
      </c>
      <c r="B26" s="572" t="s">
        <v>1446</v>
      </c>
      <c r="C26" s="571" t="s">
        <v>1450</v>
      </c>
      <c r="D26" s="603">
        <v>0.03577155674339251</v>
      </c>
    </row>
    <row r="29" ht="15.75">
      <c r="B29" s="624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БАЛАНС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01.01.2019 - 30.06.2019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43676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9">
        <f>C12+D12-E12</f>
        <v>0</v>
      </c>
      <c r="G12" s="620">
        <f>SUM(G13:G16)</f>
        <v>0</v>
      </c>
      <c r="H12" s="620">
        <f>SUM(H13:H16)</f>
        <v>0</v>
      </c>
      <c r="I12" s="619">
        <f>F12+G12-H12</f>
        <v>0</v>
      </c>
      <c r="J12" s="620">
        <f>SUM(J13:J16)</f>
        <v>0</v>
      </c>
      <c r="K12" s="620">
        <f>SUM(K13:K16)</f>
        <v>0</v>
      </c>
      <c r="L12" s="620">
        <f>SUM(L13:L16)</f>
        <v>0</v>
      </c>
      <c r="M12" s="619">
        <f>J12+K12-L12</f>
        <v>0</v>
      </c>
      <c r="N12" s="620">
        <f>SUM(N13:N16)</f>
        <v>0</v>
      </c>
      <c r="O12" s="620">
        <f>SUM(O13:O16)</f>
        <v>0</v>
      </c>
      <c r="P12" s="619">
        <f>M12+N12-O12</f>
        <v>0</v>
      </c>
      <c r="Q12" s="619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9">
        <f aca="true" t="shared" si="0" ref="F13:F18">C13+D13-E13</f>
        <v>0</v>
      </c>
      <c r="G13" s="232"/>
      <c r="H13" s="232"/>
      <c r="I13" s="619">
        <f aca="true" t="shared" si="1" ref="I13:I18">F13+G13-H13</f>
        <v>0</v>
      </c>
      <c r="J13" s="232"/>
      <c r="K13" s="232"/>
      <c r="L13" s="232"/>
      <c r="M13" s="619">
        <f aca="true" t="shared" si="2" ref="M13:M18">J13+K13-L13</f>
        <v>0</v>
      </c>
      <c r="N13" s="232"/>
      <c r="O13" s="232"/>
      <c r="P13" s="619">
        <f aca="true" t="shared" si="3" ref="P13:P18">M13+N13-O13</f>
        <v>0</v>
      </c>
      <c r="Q13" s="619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9">
        <f t="shared" si="0"/>
        <v>0</v>
      </c>
      <c r="G14" s="232"/>
      <c r="H14" s="232"/>
      <c r="I14" s="619">
        <f t="shared" si="1"/>
        <v>0</v>
      </c>
      <c r="J14" s="232"/>
      <c r="K14" s="232"/>
      <c r="L14" s="232"/>
      <c r="M14" s="619">
        <f t="shared" si="2"/>
        <v>0</v>
      </c>
      <c r="N14" s="232"/>
      <c r="O14" s="232"/>
      <c r="P14" s="619">
        <f t="shared" si="3"/>
        <v>0</v>
      </c>
      <c r="Q14" s="619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9">
        <f t="shared" si="0"/>
        <v>0</v>
      </c>
      <c r="G15" s="232"/>
      <c r="H15" s="232"/>
      <c r="I15" s="619">
        <f t="shared" si="1"/>
        <v>0</v>
      </c>
      <c r="J15" s="232"/>
      <c r="K15" s="232"/>
      <c r="L15" s="232"/>
      <c r="M15" s="619">
        <f t="shared" si="2"/>
        <v>0</v>
      </c>
      <c r="N15" s="232"/>
      <c r="O15" s="232"/>
      <c r="P15" s="619">
        <f t="shared" si="3"/>
        <v>0</v>
      </c>
      <c r="Q15" s="619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9">
        <f t="shared" si="0"/>
        <v>0</v>
      </c>
      <c r="G16" s="232"/>
      <c r="H16" s="232"/>
      <c r="I16" s="619">
        <f t="shared" si="1"/>
        <v>0</v>
      </c>
      <c r="J16" s="232"/>
      <c r="K16" s="232"/>
      <c r="L16" s="232"/>
      <c r="M16" s="619">
        <f t="shared" si="2"/>
        <v>0</v>
      </c>
      <c r="N16" s="232"/>
      <c r="O16" s="232"/>
      <c r="P16" s="619">
        <f t="shared" si="3"/>
        <v>0</v>
      </c>
      <c r="Q16" s="619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9">
        <f t="shared" si="0"/>
        <v>0</v>
      </c>
      <c r="G17" s="232"/>
      <c r="H17" s="232"/>
      <c r="I17" s="619">
        <f t="shared" si="1"/>
        <v>0</v>
      </c>
      <c r="J17" s="232"/>
      <c r="K17" s="232"/>
      <c r="L17" s="232"/>
      <c r="M17" s="619">
        <f t="shared" si="2"/>
        <v>0</v>
      </c>
      <c r="N17" s="232"/>
      <c r="O17" s="232"/>
      <c r="P17" s="619">
        <f t="shared" si="3"/>
        <v>0</v>
      </c>
      <c r="Q17" s="619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21">
        <f>SUM(C12+C17)</f>
        <v>0</v>
      </c>
      <c r="D18" s="621">
        <f aca="true" t="shared" si="5" ref="D18:O18">SUM(D12+D17)</f>
        <v>0</v>
      </c>
      <c r="E18" s="621">
        <f t="shared" si="5"/>
        <v>0</v>
      </c>
      <c r="F18" s="619">
        <f t="shared" si="0"/>
        <v>0</v>
      </c>
      <c r="G18" s="621">
        <f t="shared" si="5"/>
        <v>0</v>
      </c>
      <c r="H18" s="621">
        <f t="shared" si="5"/>
        <v>0</v>
      </c>
      <c r="I18" s="619">
        <f t="shared" si="1"/>
        <v>0</v>
      </c>
      <c r="J18" s="621">
        <f t="shared" si="5"/>
        <v>0</v>
      </c>
      <c r="K18" s="621">
        <f t="shared" si="5"/>
        <v>0</v>
      </c>
      <c r="L18" s="621">
        <f t="shared" si="5"/>
        <v>0</v>
      </c>
      <c r="M18" s="619">
        <f t="shared" si="2"/>
        <v>0</v>
      </c>
      <c r="N18" s="621">
        <f t="shared" si="5"/>
        <v>0</v>
      </c>
      <c r="O18" s="621">
        <f t="shared" si="5"/>
        <v>0</v>
      </c>
      <c r="P18" s="619">
        <f t="shared" si="3"/>
        <v>0</v>
      </c>
      <c r="Q18" s="619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43" sqref="D43:D44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БАЛАНС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30.06.2019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43676</v>
      </c>
      <c r="F5" s="541"/>
    </row>
    <row r="6" spans="1:5" ht="15.75">
      <c r="A6" s="153"/>
      <c r="B6" s="153"/>
      <c r="D6" s="492" t="s">
        <v>248</v>
      </c>
      <c r="E6" s="493" t="str">
        <f>authorName</f>
        <v>Даниела Александрова</v>
      </c>
    </row>
    <row r="7" spans="3:6" ht="15.75">
      <c r="C7" s="144"/>
      <c r="D7" s="492" t="s">
        <v>250</v>
      </c>
      <c r="E7" s="494" t="str">
        <f>udManager</f>
        <v>Петко Кръстев и Димитър Тончев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7" t="s">
        <v>67</v>
      </c>
      <c r="B9" s="668" t="s">
        <v>223</v>
      </c>
      <c r="C9" s="678" t="s">
        <v>68</v>
      </c>
      <c r="D9" s="675" t="s">
        <v>69</v>
      </c>
      <c r="E9" s="676"/>
      <c r="F9" s="677"/>
    </row>
    <row r="10" spans="1:6" ht="31.5">
      <c r="A10" s="667"/>
      <c r="B10" s="668" t="s">
        <v>223</v>
      </c>
      <c r="C10" s="679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7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8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8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8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8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8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8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67" t="s">
        <v>67</v>
      </c>
      <c r="B28" s="668" t="s">
        <v>223</v>
      </c>
      <c r="C28" s="681" t="s">
        <v>72</v>
      </c>
      <c r="D28" s="669" t="s">
        <v>73</v>
      </c>
      <c r="E28" s="670"/>
      <c r="F28" s="671"/>
    </row>
    <row r="29" spans="1:6" ht="31.5">
      <c r="A29" s="667"/>
      <c r="B29" s="668" t="s">
        <v>223</v>
      </c>
      <c r="C29" s="682"/>
      <c r="D29" s="552" t="s">
        <v>254</v>
      </c>
      <c r="E29" s="552" t="s">
        <v>915</v>
      </c>
      <c r="F29" s="552" t="s">
        <v>74</v>
      </c>
    </row>
    <row r="30" spans="1:6" ht="15.75">
      <c r="A30" s="292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8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0</v>
      </c>
      <c r="D34" s="242"/>
      <c r="E34" s="242"/>
      <c r="F34" s="287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0</v>
      </c>
      <c r="D35" s="242"/>
      <c r="E35" s="242"/>
      <c r="F35" s="287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0" t="s">
        <v>912</v>
      </c>
      <c r="B49" s="680"/>
      <c r="C49" s="680"/>
      <c r="D49" s="680"/>
      <c r="E49" s="680"/>
      <c r="F49" s="680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4"/>
      <c r="D67" s="674"/>
      <c r="E67" s="674"/>
      <c r="F67" s="674"/>
      <c r="G67" s="147"/>
    </row>
    <row r="68" spans="1:7" ht="26.25" customHeight="1">
      <c r="A68" s="672"/>
      <c r="B68" s="672"/>
      <c r="C68" s="673"/>
      <c r="D68" s="673"/>
      <c r="E68" s="673"/>
      <c r="F68" s="673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D12" sqref="D12:X47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БАЛАНС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30.06.2019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43676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3" t="s">
        <v>257</v>
      </c>
      <c r="E8" s="683" t="s">
        <v>258</v>
      </c>
      <c r="F8" s="684"/>
      <c r="G8" s="684"/>
      <c r="H8" s="684"/>
      <c r="I8" s="684"/>
      <c r="J8" s="684"/>
      <c r="K8" s="684"/>
      <c r="L8" s="684"/>
      <c r="M8" s="685"/>
      <c r="N8" s="687" t="s">
        <v>879</v>
      </c>
      <c r="O8" s="687" t="s">
        <v>777</v>
      </c>
      <c r="P8" s="688" t="s">
        <v>772</v>
      </c>
      <c r="Q8" s="689"/>
      <c r="R8" s="689"/>
      <c r="S8" s="689"/>
      <c r="T8" s="689"/>
      <c r="U8" s="690"/>
      <c r="V8" s="691" t="s">
        <v>774</v>
      </c>
      <c r="W8" s="687" t="s">
        <v>773</v>
      </c>
      <c r="X8" s="687" t="s">
        <v>761</v>
      </c>
      <c r="Y8" s="73"/>
      <c r="Z8" s="73"/>
      <c r="AA8" s="73"/>
    </row>
    <row r="9" spans="4:24" ht="104.25" customHeight="1">
      <c r="D9" s="694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7"/>
      <c r="O9" s="687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2"/>
      <c r="W9" s="687"/>
      <c r="X9" s="687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5"/>
      <c r="E11" s="625" t="s">
        <v>1473</v>
      </c>
      <c r="F11" s="625"/>
      <c r="G11" s="625"/>
      <c r="H11" s="625"/>
      <c r="I11" s="625"/>
      <c r="J11" s="625"/>
      <c r="K11" s="625"/>
      <c r="L11" s="625"/>
      <c r="M11" s="625"/>
      <c r="N11" s="625"/>
      <c r="O11" s="625"/>
      <c r="P11" s="625"/>
      <c r="Q11" s="625"/>
      <c r="R11" s="625"/>
      <c r="S11" s="625"/>
      <c r="T11" s="625"/>
      <c r="U11" s="625"/>
      <c r="V11" s="625"/>
      <c r="W11" s="625"/>
      <c r="X11" s="625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/>
      <c r="E12" s="53"/>
      <c r="F12" s="53"/>
      <c r="G12" s="54"/>
      <c r="H12" s="54"/>
      <c r="I12" s="578"/>
      <c r="J12" s="54"/>
      <c r="K12" s="54"/>
      <c r="L12" s="54"/>
      <c r="M12" s="54"/>
      <c r="N12" s="298"/>
      <c r="O12" s="579"/>
      <c r="P12" s="298"/>
      <c r="Q12" s="298"/>
      <c r="R12" s="81"/>
      <c r="S12" s="55"/>
      <c r="T12" s="305"/>
      <c r="U12" s="305"/>
      <c r="V12" s="307"/>
      <c r="W12" s="598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/>
      <c r="E13" s="56"/>
      <c r="F13" s="56"/>
      <c r="G13" s="57"/>
      <c r="H13" s="57"/>
      <c r="I13" s="57"/>
      <c r="J13" s="57"/>
      <c r="K13" s="57"/>
      <c r="L13" s="57"/>
      <c r="M13" s="57"/>
      <c r="N13" s="299"/>
      <c r="O13" s="58"/>
      <c r="P13" s="299"/>
      <c r="Q13" s="299"/>
      <c r="R13" s="293"/>
      <c r="S13" s="46"/>
      <c r="T13" s="306"/>
      <c r="U13" s="306"/>
      <c r="V13" s="308"/>
      <c r="W13" s="597"/>
      <c r="X13" s="59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/>
      <c r="E14" s="56"/>
      <c r="F14" s="56"/>
      <c r="G14" s="57"/>
      <c r="H14" s="57"/>
      <c r="I14" s="57"/>
      <c r="J14" s="57"/>
      <c r="K14" s="57"/>
      <c r="L14" s="57"/>
      <c r="M14" s="57"/>
      <c r="N14" s="299"/>
      <c r="O14" s="58"/>
      <c r="P14" s="299"/>
      <c r="Q14" s="299"/>
      <c r="R14" s="293"/>
      <c r="S14" s="46"/>
      <c r="T14" s="306"/>
      <c r="U14" s="306"/>
      <c r="V14" s="308"/>
      <c r="W14" s="597"/>
      <c r="X14" s="59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/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306"/>
      <c r="U15" s="306"/>
      <c r="V15" s="308"/>
      <c r="W15" s="597"/>
      <c r="X15" s="59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/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306"/>
      <c r="U16" s="306"/>
      <c r="V16" s="308"/>
      <c r="W16" s="597"/>
      <c r="X16" s="59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/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306"/>
      <c r="U17" s="306"/>
      <c r="V17" s="308"/>
      <c r="W17" s="597"/>
      <c r="X17" s="59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/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306"/>
      <c r="U18" s="306"/>
      <c r="V18" s="308"/>
      <c r="W18" s="597"/>
      <c r="X18" s="59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/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306"/>
      <c r="U19" s="306"/>
      <c r="V19" s="308"/>
      <c r="W19" s="597"/>
      <c r="X19" s="59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/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306"/>
      <c r="U20" s="306"/>
      <c r="V20" s="308"/>
      <c r="W20" s="597"/>
      <c r="X20" s="59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/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306"/>
      <c r="U21" s="306"/>
      <c r="V21" s="308"/>
      <c r="W21" s="597"/>
      <c r="X21" s="59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/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306"/>
      <c r="U22" s="306"/>
      <c r="V22" s="308"/>
      <c r="W22" s="597"/>
      <c r="X22" s="59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/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306"/>
      <c r="U23" s="306"/>
      <c r="V23" s="308"/>
      <c r="W23" s="597"/>
      <c r="X23" s="59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/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306"/>
      <c r="U24" s="306"/>
      <c r="V24" s="308"/>
      <c r="W24" s="597"/>
      <c r="X24" s="59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/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306"/>
      <c r="U25" s="306"/>
      <c r="V25" s="308"/>
      <c r="W25" s="597"/>
      <c r="X25" s="59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/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306"/>
      <c r="U26" s="306"/>
      <c r="V26" s="308"/>
      <c r="W26" s="597"/>
      <c r="X26" s="59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/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306"/>
      <c r="U27" s="306"/>
      <c r="V27" s="308"/>
      <c r="W27" s="597"/>
      <c r="X27" s="59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/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306"/>
      <c r="U28" s="306"/>
      <c r="V28" s="308"/>
      <c r="W28" s="597"/>
      <c r="X28" s="59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/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306"/>
      <c r="U29" s="306"/>
      <c r="V29" s="308"/>
      <c r="W29" s="597"/>
      <c r="X29" s="59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/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306"/>
      <c r="U30" s="306"/>
      <c r="V30" s="308"/>
      <c r="W30" s="597"/>
      <c r="X30" s="59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/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306"/>
      <c r="U31" s="306"/>
      <c r="V31" s="308"/>
      <c r="W31" s="597"/>
      <c r="X31" s="59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/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306"/>
      <c r="U32" s="306"/>
      <c r="V32" s="308"/>
      <c r="W32" s="597"/>
      <c r="X32" s="59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/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306"/>
      <c r="U33" s="306"/>
      <c r="V33" s="308"/>
      <c r="W33" s="597"/>
      <c r="X33" s="59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/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306"/>
      <c r="U34" s="306"/>
      <c r="V34" s="308"/>
      <c r="W34" s="597"/>
      <c r="X34" s="59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/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306"/>
      <c r="U35" s="306"/>
      <c r="V35" s="308"/>
      <c r="W35" s="597"/>
      <c r="X35" s="59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/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306"/>
      <c r="U36" s="306"/>
      <c r="V36" s="308"/>
      <c r="W36" s="597"/>
      <c r="X36" s="59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/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306"/>
      <c r="U37" s="306"/>
      <c r="V37" s="308"/>
      <c r="W37" s="597"/>
      <c r="X37" s="59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/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306"/>
      <c r="U38" s="306"/>
      <c r="V38" s="308"/>
      <c r="W38" s="597"/>
      <c r="X38" s="59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/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306"/>
      <c r="U39" s="306"/>
      <c r="V39" s="308"/>
      <c r="W39" s="597"/>
      <c r="X39" s="59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/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306"/>
      <c r="U40" s="306"/>
      <c r="V40" s="308"/>
      <c r="W40" s="597"/>
      <c r="X40" s="59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/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306"/>
      <c r="U41" s="306"/>
      <c r="V41" s="308"/>
      <c r="W41" s="597"/>
      <c r="X41" s="59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/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306"/>
      <c r="U42" s="306"/>
      <c r="V42" s="308"/>
      <c r="W42" s="597"/>
      <c r="X42" s="59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/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306"/>
      <c r="U43" s="306"/>
      <c r="V43" s="308"/>
      <c r="W43" s="597"/>
      <c r="X43" s="59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/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306"/>
      <c r="U44" s="306"/>
      <c r="V44" s="308"/>
      <c r="W44" s="597"/>
      <c r="X44" s="57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/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306"/>
      <c r="U45" s="306"/>
      <c r="V45" s="308"/>
      <c r="W45" s="597"/>
      <c r="X45" s="59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/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306"/>
      <c r="U46" s="306"/>
      <c r="V46" s="308"/>
      <c r="W46" s="597"/>
      <c r="X46" s="59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/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306"/>
      <c r="U47" s="306"/>
      <c r="V47" s="308"/>
      <c r="W47" s="59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306"/>
      <c r="U48" s="306"/>
      <c r="V48" s="308"/>
      <c r="W48" s="59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306"/>
      <c r="U49" s="306"/>
      <c r="V49" s="308"/>
      <c r="W49" s="59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306"/>
      <c r="U50" s="306"/>
      <c r="V50" s="308"/>
      <c r="W50" s="59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306"/>
      <c r="U51" s="306"/>
      <c r="V51" s="308"/>
      <c r="W51" s="59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306"/>
      <c r="U52" s="306"/>
      <c r="V52" s="308"/>
      <c r="W52" s="59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306"/>
      <c r="U53" s="306"/>
      <c r="V53" s="308"/>
      <c r="W53" s="59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306"/>
      <c r="U54" s="306"/>
      <c r="V54" s="308"/>
      <c r="W54" s="59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306"/>
      <c r="U55" s="306"/>
      <c r="V55" s="308"/>
      <c r="W55" s="59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306"/>
      <c r="U56" s="306"/>
      <c r="V56" s="308"/>
      <c r="W56" s="59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306"/>
      <c r="U57" s="306"/>
      <c r="V57" s="308"/>
      <c r="W57" s="59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306"/>
      <c r="U58" s="306"/>
      <c r="V58" s="308"/>
      <c r="W58" s="59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306"/>
      <c r="U59" s="306"/>
      <c r="V59" s="308"/>
      <c r="W59" s="59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306"/>
      <c r="U60" s="306"/>
      <c r="V60" s="308"/>
      <c r="W60" s="59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306"/>
      <c r="U61" s="306"/>
      <c r="V61" s="308"/>
      <c r="W61" s="59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306"/>
      <c r="U62" s="306"/>
      <c r="V62" s="308"/>
      <c r="W62" s="59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306"/>
      <c r="U63" s="306"/>
      <c r="V63" s="308"/>
      <c r="W63" s="59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306"/>
      <c r="U64" s="306"/>
      <c r="V64" s="308"/>
      <c r="W64" s="59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306"/>
      <c r="U65" s="306"/>
      <c r="V65" s="308"/>
      <c r="W65" s="59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306"/>
      <c r="U66" s="306"/>
      <c r="V66" s="308"/>
      <c r="W66" s="59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306"/>
      <c r="U67" s="306"/>
      <c r="V67" s="308"/>
      <c r="W67" s="59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306"/>
      <c r="U68" s="306"/>
      <c r="V68" s="308"/>
      <c r="W68" s="59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306"/>
      <c r="U69" s="306"/>
      <c r="V69" s="308"/>
      <c r="W69" s="59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306"/>
      <c r="U70" s="306"/>
      <c r="V70" s="308"/>
      <c r="W70" s="59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306"/>
      <c r="U71" s="306"/>
      <c r="V71" s="308"/>
      <c r="W71" s="59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306"/>
      <c r="U72" s="306"/>
      <c r="V72" s="308"/>
      <c r="W72" s="59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306"/>
      <c r="U73" s="306"/>
      <c r="V73" s="308"/>
      <c r="W73" s="59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306"/>
      <c r="U74" s="306"/>
      <c r="V74" s="308"/>
      <c r="W74" s="59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306"/>
      <c r="U75" s="306"/>
      <c r="V75" s="308"/>
      <c r="W75" s="59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306"/>
      <c r="U76" s="306"/>
      <c r="V76" s="308"/>
      <c r="W76" s="59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306"/>
      <c r="U77" s="306"/>
      <c r="V77" s="308"/>
      <c r="W77" s="59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306"/>
      <c r="U78" s="306"/>
      <c r="V78" s="308"/>
      <c r="W78" s="59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306"/>
      <c r="U79" s="306"/>
      <c r="V79" s="308"/>
      <c r="W79" s="59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306"/>
      <c r="U80" s="306"/>
      <c r="V80" s="308"/>
      <c r="W80" s="59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306"/>
      <c r="U81" s="306"/>
      <c r="V81" s="308"/>
      <c r="W81" s="59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306"/>
      <c r="U82" s="306"/>
      <c r="V82" s="308"/>
      <c r="W82" s="59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306"/>
      <c r="U83" s="306"/>
      <c r="V83" s="308"/>
      <c r="W83" s="59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306"/>
      <c r="U84" s="306"/>
      <c r="V84" s="308"/>
      <c r="W84" s="59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306"/>
      <c r="U85" s="306"/>
      <c r="V85" s="308"/>
      <c r="W85" s="59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306"/>
      <c r="U86" s="306"/>
      <c r="V86" s="308"/>
      <c r="W86" s="59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306"/>
      <c r="U87" s="306"/>
      <c r="V87" s="308"/>
      <c r="W87" s="59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306"/>
      <c r="U88" s="306"/>
      <c r="V88" s="308"/>
      <c r="W88" s="59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306"/>
      <c r="U89" s="306"/>
      <c r="V89" s="308"/>
      <c r="W89" s="59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306"/>
      <c r="U90" s="306"/>
      <c r="V90" s="308"/>
      <c r="W90" s="59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306"/>
      <c r="U91" s="306"/>
      <c r="V91" s="308"/>
      <c r="W91" s="59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306"/>
      <c r="U92" s="306"/>
      <c r="V92" s="308"/>
      <c r="W92" s="59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306"/>
      <c r="U93" s="306"/>
      <c r="V93" s="308"/>
      <c r="W93" s="59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306"/>
      <c r="U94" s="306"/>
      <c r="V94" s="308"/>
      <c r="W94" s="59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306"/>
      <c r="U95" s="306"/>
      <c r="V95" s="308"/>
      <c r="W95" s="59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306"/>
      <c r="U96" s="306"/>
      <c r="V96" s="308"/>
      <c r="W96" s="59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306"/>
      <c r="U97" s="306"/>
      <c r="V97" s="308"/>
      <c r="W97" s="59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306"/>
      <c r="U98" s="306"/>
      <c r="V98" s="308"/>
      <c r="W98" s="59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306"/>
      <c r="U99" s="306"/>
      <c r="V99" s="308"/>
      <c r="W99" s="59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306"/>
      <c r="U100" s="306"/>
      <c r="V100" s="308"/>
      <c r="W100" s="59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306"/>
      <c r="U101" s="306"/>
      <c r="V101" s="308"/>
      <c r="W101" s="59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306"/>
      <c r="U102" s="306"/>
      <c r="V102" s="308"/>
      <c r="W102" s="59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306"/>
      <c r="U103" s="306"/>
      <c r="V103" s="308"/>
      <c r="W103" s="59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306"/>
      <c r="U104" s="306"/>
      <c r="V104" s="308"/>
      <c r="W104" s="59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306"/>
      <c r="U105" s="306"/>
      <c r="V105" s="308"/>
      <c r="W105" s="59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306"/>
      <c r="U106" s="306"/>
      <c r="V106" s="308"/>
      <c r="W106" s="59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306"/>
      <c r="U107" s="306"/>
      <c r="V107" s="308"/>
      <c r="W107" s="59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306"/>
      <c r="U108" s="306"/>
      <c r="V108" s="308"/>
      <c r="W108" s="59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306"/>
      <c r="U109" s="306"/>
      <c r="V109" s="308"/>
      <c r="W109" s="59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306"/>
      <c r="U110" s="306"/>
      <c r="V110" s="308"/>
      <c r="W110" s="59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306"/>
      <c r="U111" s="306"/>
      <c r="V111" s="308"/>
      <c r="W111" s="59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306"/>
      <c r="U112" s="306"/>
      <c r="V112" s="308"/>
      <c r="W112" s="59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306"/>
      <c r="U113" s="306"/>
      <c r="V113" s="308"/>
      <c r="W113" s="59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306"/>
      <c r="U114" s="306"/>
      <c r="V114" s="308"/>
      <c r="W114" s="59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306"/>
      <c r="U115" s="306"/>
      <c r="V115" s="308"/>
      <c r="W115" s="59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306"/>
      <c r="U116" s="306"/>
      <c r="V116" s="308"/>
      <c r="W116" s="59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306"/>
      <c r="U117" s="306"/>
      <c r="V117" s="308"/>
      <c r="W117" s="59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306"/>
      <c r="U118" s="306"/>
      <c r="V118" s="308"/>
      <c r="W118" s="59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306"/>
      <c r="U119" s="306"/>
      <c r="V119" s="308"/>
      <c r="W119" s="59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306"/>
      <c r="U120" s="306"/>
      <c r="V120" s="308"/>
      <c r="W120" s="59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306"/>
      <c r="U121" s="306"/>
      <c r="V121" s="308"/>
      <c r="W121" s="59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306"/>
      <c r="U122" s="306"/>
      <c r="V122" s="308"/>
      <c r="W122" s="59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306"/>
      <c r="U123" s="306"/>
      <c r="V123" s="308"/>
      <c r="W123" s="59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306"/>
      <c r="U124" s="306"/>
      <c r="V124" s="308"/>
      <c r="W124" s="59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306"/>
      <c r="U125" s="306"/>
      <c r="V125" s="308"/>
      <c r="W125" s="59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306"/>
      <c r="U126" s="306"/>
      <c r="V126" s="308"/>
      <c r="W126" s="59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306"/>
      <c r="U127" s="306"/>
      <c r="V127" s="308"/>
      <c r="W127" s="59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306"/>
      <c r="U128" s="306"/>
      <c r="V128" s="308"/>
      <c r="W128" s="59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306"/>
      <c r="U129" s="306"/>
      <c r="V129" s="308"/>
      <c r="W129" s="59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306"/>
      <c r="U130" s="306"/>
      <c r="V130" s="308"/>
      <c r="W130" s="59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306"/>
      <c r="U131" s="306"/>
      <c r="V131" s="308"/>
      <c r="W131" s="59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306"/>
      <c r="U132" s="306"/>
      <c r="V132" s="308"/>
      <c r="W132" s="59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306"/>
      <c r="U133" s="306"/>
      <c r="V133" s="308"/>
      <c r="W133" s="59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306"/>
      <c r="U134" s="306"/>
      <c r="V134" s="308"/>
      <c r="W134" s="59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306"/>
      <c r="U135" s="306"/>
      <c r="V135" s="308"/>
      <c r="W135" s="59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306"/>
      <c r="U136" s="306"/>
      <c r="V136" s="308"/>
      <c r="W136" s="59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306"/>
      <c r="U137" s="306"/>
      <c r="V137" s="308"/>
      <c r="W137" s="59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306"/>
      <c r="U138" s="306"/>
      <c r="V138" s="308"/>
      <c r="W138" s="59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306"/>
      <c r="U139" s="306"/>
      <c r="V139" s="308"/>
      <c r="W139" s="59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306"/>
      <c r="U140" s="306"/>
      <c r="V140" s="308"/>
      <c r="W140" s="59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306"/>
      <c r="U141" s="306"/>
      <c r="V141" s="308"/>
      <c r="W141" s="59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306"/>
      <c r="U142" s="306"/>
      <c r="V142" s="308"/>
      <c r="W142" s="59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306"/>
      <c r="U143" s="306"/>
      <c r="V143" s="308"/>
      <c r="W143" s="59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306"/>
      <c r="U144" s="306"/>
      <c r="V144" s="308"/>
      <c r="W144" s="59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306"/>
      <c r="U145" s="306"/>
      <c r="V145" s="308"/>
      <c r="W145" s="59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306"/>
      <c r="U146" s="306"/>
      <c r="V146" s="308"/>
      <c r="W146" s="59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306"/>
      <c r="U147" s="306"/>
      <c r="V147" s="308"/>
      <c r="W147" s="59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306"/>
      <c r="U148" s="306"/>
      <c r="V148" s="308"/>
      <c r="W148" s="59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306"/>
      <c r="U149" s="306"/>
      <c r="V149" s="308"/>
      <c r="W149" s="59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306"/>
      <c r="U150" s="306"/>
      <c r="V150" s="308"/>
      <c r="W150" s="59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306"/>
      <c r="U151" s="306"/>
      <c r="V151" s="308"/>
      <c r="W151" s="59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306"/>
      <c r="U152" s="306"/>
      <c r="V152" s="308"/>
      <c r="W152" s="59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306"/>
      <c r="U153" s="306"/>
      <c r="V153" s="308"/>
      <c r="W153" s="59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306"/>
      <c r="U154" s="306"/>
      <c r="V154" s="308"/>
      <c r="W154" s="59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306"/>
      <c r="U155" s="306"/>
      <c r="V155" s="308"/>
      <c r="W155" s="59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306"/>
      <c r="U156" s="306"/>
      <c r="V156" s="308"/>
      <c r="W156" s="59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306"/>
      <c r="U157" s="306"/>
      <c r="V157" s="308"/>
      <c r="W157" s="59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306"/>
      <c r="U158" s="306"/>
      <c r="V158" s="308"/>
      <c r="W158" s="59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306"/>
      <c r="U159" s="306"/>
      <c r="V159" s="308"/>
      <c r="W159" s="59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306"/>
      <c r="U160" s="306"/>
      <c r="V160" s="308"/>
      <c r="W160" s="59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306"/>
      <c r="U161" s="306"/>
      <c r="V161" s="308"/>
      <c r="W161" s="59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306"/>
      <c r="U162" s="306"/>
      <c r="V162" s="308"/>
      <c r="W162" s="59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306"/>
      <c r="U163" s="306"/>
      <c r="V163" s="308"/>
      <c r="W163" s="59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306"/>
      <c r="U164" s="306"/>
      <c r="V164" s="308"/>
      <c r="W164" s="59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306"/>
      <c r="U165" s="306"/>
      <c r="V165" s="308"/>
      <c r="W165" s="59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306"/>
      <c r="U166" s="306"/>
      <c r="V166" s="308"/>
      <c r="W166" s="59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306"/>
      <c r="U167" s="306"/>
      <c r="V167" s="308"/>
      <c r="W167" s="59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306"/>
      <c r="U168" s="306"/>
      <c r="V168" s="308"/>
      <c r="W168" s="59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306"/>
      <c r="U169" s="306"/>
      <c r="V169" s="308"/>
      <c r="W169" s="59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306"/>
      <c r="U170" s="306"/>
      <c r="V170" s="308"/>
      <c r="W170" s="59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306"/>
      <c r="U171" s="306"/>
      <c r="V171" s="308"/>
      <c r="W171" s="59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306"/>
      <c r="U172" s="306"/>
      <c r="V172" s="308"/>
      <c r="W172" s="59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306"/>
      <c r="U173" s="306"/>
      <c r="V173" s="308"/>
      <c r="W173" s="59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306"/>
      <c r="U174" s="306"/>
      <c r="V174" s="308"/>
      <c r="W174" s="59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306"/>
      <c r="U175" s="306"/>
      <c r="V175" s="308"/>
      <c r="W175" s="59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306"/>
      <c r="U176" s="306"/>
      <c r="V176" s="308"/>
      <c r="W176" s="59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306"/>
      <c r="U177" s="306"/>
      <c r="V177" s="308"/>
      <c r="W177" s="59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306"/>
      <c r="U178" s="306"/>
      <c r="V178" s="308"/>
      <c r="W178" s="59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306"/>
      <c r="U179" s="306"/>
      <c r="V179" s="308"/>
      <c r="W179" s="59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306"/>
      <c r="U180" s="306"/>
      <c r="V180" s="308"/>
      <c r="W180" s="59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306"/>
      <c r="U181" s="306"/>
      <c r="V181" s="308"/>
      <c r="W181" s="59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306"/>
      <c r="U182" s="306"/>
      <c r="V182" s="308"/>
      <c r="W182" s="59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306"/>
      <c r="U183" s="306"/>
      <c r="V183" s="308"/>
      <c r="W183" s="59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306"/>
      <c r="U184" s="306"/>
      <c r="V184" s="308"/>
      <c r="W184" s="59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306"/>
      <c r="U185" s="306"/>
      <c r="V185" s="308"/>
      <c r="W185" s="59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306"/>
      <c r="U186" s="306"/>
      <c r="V186" s="308"/>
      <c r="W186" s="59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306"/>
      <c r="U187" s="306"/>
      <c r="V187" s="308"/>
      <c r="W187" s="59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306"/>
      <c r="U188" s="306"/>
      <c r="V188" s="308"/>
      <c r="W188" s="59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306"/>
      <c r="U189" s="306"/>
      <c r="V189" s="308"/>
      <c r="W189" s="59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306"/>
      <c r="U190" s="306"/>
      <c r="V190" s="308"/>
      <c r="W190" s="59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306"/>
      <c r="U191" s="306"/>
      <c r="V191" s="308"/>
      <c r="W191" s="59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306"/>
      <c r="U192" s="306"/>
      <c r="V192" s="308"/>
      <c r="W192" s="59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306"/>
      <c r="U193" s="306"/>
      <c r="V193" s="308"/>
      <c r="W193" s="59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306"/>
      <c r="U194" s="306"/>
      <c r="V194" s="308"/>
      <c r="W194" s="59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306"/>
      <c r="U195" s="306"/>
      <c r="V195" s="308"/>
      <c r="W195" s="59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306"/>
      <c r="U196" s="306"/>
      <c r="V196" s="308"/>
      <c r="W196" s="59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306"/>
      <c r="U197" s="306"/>
      <c r="V197" s="308"/>
      <c r="W197" s="59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306"/>
      <c r="U198" s="306"/>
      <c r="V198" s="308"/>
      <c r="W198" s="59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306"/>
      <c r="U199" s="306"/>
      <c r="V199" s="308"/>
      <c r="W199" s="59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306"/>
      <c r="U200" s="306"/>
      <c r="V200" s="308"/>
      <c r="W200" s="59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306"/>
      <c r="U201" s="306"/>
      <c r="V201" s="308"/>
      <c r="W201" s="59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306"/>
      <c r="U202" s="306"/>
      <c r="V202" s="308"/>
      <c r="W202" s="59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306"/>
      <c r="U203" s="306"/>
      <c r="V203" s="308"/>
      <c r="W203" s="59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306"/>
      <c r="U204" s="306"/>
      <c r="V204" s="308"/>
      <c r="W204" s="59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306"/>
      <c r="U205" s="306"/>
      <c r="V205" s="308"/>
      <c r="W205" s="59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306"/>
      <c r="U206" s="306"/>
      <c r="V206" s="308"/>
      <c r="W206" s="59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306"/>
      <c r="U207" s="306"/>
      <c r="V207" s="308"/>
      <c r="W207" s="59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306"/>
      <c r="U208" s="306"/>
      <c r="V208" s="308"/>
      <c r="W208" s="59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306"/>
      <c r="U209" s="306"/>
      <c r="V209" s="308"/>
      <c r="W209" s="59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306"/>
      <c r="U210" s="306"/>
      <c r="V210" s="308"/>
      <c r="W210" s="59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306"/>
      <c r="U211" s="306"/>
      <c r="V211" s="308"/>
      <c r="W211" s="597"/>
      <c r="X211" s="60"/>
    </row>
    <row r="212" spans="4:24" ht="15.75">
      <c r="D212" s="626"/>
      <c r="E212" s="626" t="s">
        <v>1474</v>
      </c>
      <c r="F212" s="626"/>
      <c r="G212" s="640"/>
      <c r="H212" s="640"/>
      <c r="I212" s="640"/>
      <c r="J212" s="640"/>
      <c r="K212" s="640"/>
      <c r="L212" s="640"/>
      <c r="M212" s="640"/>
      <c r="N212" s="641"/>
      <c r="O212" s="642"/>
      <c r="P212" s="641"/>
      <c r="Q212" s="641"/>
      <c r="R212" s="643"/>
      <c r="S212" s="644"/>
      <c r="T212" s="634" t="s">
        <v>1476</v>
      </c>
      <c r="U212" s="627">
        <f>SUM(U12:U211)</f>
        <v>0</v>
      </c>
      <c r="V212" s="639" t="e">
        <f>U212/U264</f>
        <v>#DIV/0!</v>
      </c>
      <c r="W212" s="645"/>
      <c r="X212" s="646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306"/>
      <c r="U213" s="306"/>
      <c r="V213" s="308"/>
      <c r="W213" s="59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306"/>
      <c r="U214" s="306"/>
      <c r="V214" s="308"/>
      <c r="W214" s="59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306"/>
      <c r="U215" s="306"/>
      <c r="V215" s="308"/>
      <c r="W215" s="59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306"/>
      <c r="U216" s="306"/>
      <c r="V216" s="308"/>
      <c r="W216" s="59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306"/>
      <c r="U217" s="306"/>
      <c r="V217" s="308"/>
      <c r="W217" s="59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306"/>
      <c r="U218" s="306"/>
      <c r="V218" s="308"/>
      <c r="W218" s="59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306"/>
      <c r="U219" s="306"/>
      <c r="V219" s="308"/>
      <c r="W219" s="59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306"/>
      <c r="U220" s="306"/>
      <c r="V220" s="308"/>
      <c r="W220" s="59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306"/>
      <c r="U221" s="306"/>
      <c r="V221" s="308"/>
      <c r="W221" s="59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306"/>
      <c r="U222" s="306"/>
      <c r="V222" s="308"/>
      <c r="W222" s="59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306"/>
      <c r="U223" s="306"/>
      <c r="V223" s="308"/>
      <c r="W223" s="59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306"/>
      <c r="U224" s="306"/>
      <c r="V224" s="308"/>
      <c r="W224" s="59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306"/>
      <c r="U225" s="306"/>
      <c r="V225" s="308"/>
      <c r="W225" s="59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306"/>
      <c r="U226" s="306"/>
      <c r="V226" s="308"/>
      <c r="W226" s="59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306"/>
      <c r="U227" s="306"/>
      <c r="V227" s="308"/>
      <c r="W227" s="59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306"/>
      <c r="U228" s="306"/>
      <c r="V228" s="308"/>
      <c r="W228" s="59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306"/>
      <c r="U229" s="306"/>
      <c r="V229" s="308"/>
      <c r="W229" s="59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306"/>
      <c r="U230" s="306"/>
      <c r="V230" s="308"/>
      <c r="W230" s="59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306"/>
      <c r="U231" s="306"/>
      <c r="V231" s="308"/>
      <c r="W231" s="59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306"/>
      <c r="U232" s="306"/>
      <c r="V232" s="308"/>
      <c r="W232" s="59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306"/>
      <c r="U233" s="306"/>
      <c r="V233" s="308"/>
      <c r="W233" s="59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306"/>
      <c r="U234" s="306"/>
      <c r="V234" s="308"/>
      <c r="W234" s="59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306"/>
      <c r="U235" s="306"/>
      <c r="V235" s="308"/>
      <c r="W235" s="59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306"/>
      <c r="U236" s="306"/>
      <c r="V236" s="308"/>
      <c r="W236" s="59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306"/>
      <c r="U237" s="306"/>
      <c r="V237" s="308"/>
      <c r="W237" s="59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306"/>
      <c r="U238" s="306"/>
      <c r="V238" s="308"/>
      <c r="W238" s="59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306"/>
      <c r="U239" s="306"/>
      <c r="V239" s="308"/>
      <c r="W239" s="59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306"/>
      <c r="U240" s="306"/>
      <c r="V240" s="308"/>
      <c r="W240" s="59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306"/>
      <c r="U241" s="306"/>
      <c r="V241" s="308"/>
      <c r="W241" s="59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306"/>
      <c r="U242" s="306"/>
      <c r="V242" s="308"/>
      <c r="W242" s="59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306"/>
      <c r="U243" s="306"/>
      <c r="V243" s="308"/>
      <c r="W243" s="59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306"/>
      <c r="U244" s="306"/>
      <c r="V244" s="308"/>
      <c r="W244" s="59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306"/>
      <c r="U245" s="306"/>
      <c r="V245" s="308"/>
      <c r="W245" s="59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306"/>
      <c r="U246" s="306"/>
      <c r="V246" s="308"/>
      <c r="W246" s="59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306"/>
      <c r="U247" s="306"/>
      <c r="V247" s="308"/>
      <c r="W247" s="59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306"/>
      <c r="U248" s="306"/>
      <c r="V248" s="308"/>
      <c r="W248" s="59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306"/>
      <c r="U249" s="306"/>
      <c r="V249" s="308"/>
      <c r="W249" s="59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306"/>
      <c r="U250" s="306"/>
      <c r="V250" s="308"/>
      <c r="W250" s="59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306"/>
      <c r="U251" s="306"/>
      <c r="V251" s="308"/>
      <c r="W251" s="59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306"/>
      <c r="U252" s="306"/>
      <c r="V252" s="308"/>
      <c r="W252" s="59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306"/>
      <c r="U253" s="306"/>
      <c r="V253" s="308"/>
      <c r="W253" s="59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306"/>
      <c r="U254" s="306"/>
      <c r="V254" s="308"/>
      <c r="W254" s="59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306"/>
      <c r="U255" s="306"/>
      <c r="V255" s="308"/>
      <c r="W255" s="59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306"/>
      <c r="U256" s="306"/>
      <c r="V256" s="308"/>
      <c r="W256" s="59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306"/>
      <c r="U257" s="306"/>
      <c r="V257" s="308"/>
      <c r="W257" s="59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306"/>
      <c r="U258" s="306"/>
      <c r="V258" s="308"/>
      <c r="W258" s="59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306"/>
      <c r="U259" s="306"/>
      <c r="V259" s="308"/>
      <c r="W259" s="59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306"/>
      <c r="U260" s="306"/>
      <c r="V260" s="308"/>
      <c r="W260" s="59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306"/>
      <c r="U261" s="306"/>
      <c r="V261" s="308"/>
      <c r="W261" s="59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306"/>
      <c r="U262" s="306"/>
      <c r="V262" s="308"/>
      <c r="W262" s="597"/>
      <c r="X262" s="60"/>
    </row>
    <row r="263" spans="4:24" ht="15.75">
      <c r="D263" s="628"/>
      <c r="E263" s="628"/>
      <c r="F263" s="628"/>
      <c r="G263" s="629"/>
      <c r="H263" s="629"/>
      <c r="I263" s="629"/>
      <c r="J263" s="629"/>
      <c r="K263" s="629"/>
      <c r="L263" s="629"/>
      <c r="M263" s="629"/>
      <c r="N263" s="630"/>
      <c r="O263" s="631"/>
      <c r="P263" s="630"/>
      <c r="Q263" s="630"/>
      <c r="R263" s="632"/>
      <c r="S263" s="633"/>
      <c r="T263" s="634" t="s">
        <v>1477</v>
      </c>
      <c r="U263" s="637">
        <f>SUM(U213:U262)</f>
        <v>0</v>
      </c>
      <c r="V263" s="638" t="e">
        <f>U263/U264</f>
        <v>#DIV/0!</v>
      </c>
      <c r="W263" s="635"/>
      <c r="X263" s="636"/>
    </row>
    <row r="264" spans="20:22" ht="15.75">
      <c r="T264" s="155" t="s">
        <v>1475</v>
      </c>
      <c r="U264" s="594">
        <f>U212+U263</f>
        <v>0</v>
      </c>
      <c r="V264" s="638"/>
    </row>
    <row r="266" spans="4:14" ht="15.75" customHeight="1">
      <c r="D266" s="680" t="s">
        <v>1464</v>
      </c>
      <c r="E266" s="680"/>
      <c r="F266" s="680"/>
      <c r="G266" s="680"/>
      <c r="H266" s="680"/>
      <c r="I266" s="680"/>
      <c r="J266" s="680"/>
      <c r="K266" s="680"/>
      <c r="L266" s="680"/>
      <c r="M266" s="680"/>
      <c r="N266" s="680"/>
    </row>
    <row r="267" spans="5:21" ht="33" customHeight="1">
      <c r="E267" s="686" t="s">
        <v>1479</v>
      </c>
      <c r="F267" s="686"/>
      <c r="G267" s="686"/>
      <c r="H267" s="686"/>
      <c r="I267" s="686"/>
      <c r="J267" s="686"/>
      <c r="K267" s="686"/>
      <c r="L267" s="686"/>
      <c r="M267" s="686"/>
      <c r="N267" s="686"/>
      <c r="O267" s="596"/>
      <c r="P267" s="596"/>
      <c r="Q267" s="596"/>
      <c r="R267" s="596"/>
      <c r="S267" s="596"/>
      <c r="T267" s="596"/>
      <c r="U267" s="596"/>
    </row>
    <row r="268" spans="5:14" ht="33" customHeight="1">
      <c r="E268" s="686" t="s">
        <v>1469</v>
      </c>
      <c r="F268" s="686"/>
      <c r="G268" s="686"/>
      <c r="H268" s="686"/>
      <c r="I268" s="686"/>
      <c r="J268" s="686"/>
      <c r="K268" s="686"/>
      <c r="L268" s="686"/>
      <c r="M268" s="686"/>
      <c r="N268" s="686"/>
    </row>
    <row r="269" spans="5:21" ht="15.75">
      <c r="E269" s="686" t="s">
        <v>1470</v>
      </c>
      <c r="F269" s="686"/>
      <c r="G269" s="686"/>
      <c r="H269" s="686"/>
      <c r="I269" s="686"/>
      <c r="J269" s="686"/>
      <c r="K269" s="686"/>
      <c r="L269" s="686"/>
      <c r="M269" s="686"/>
      <c r="N269" s="686"/>
      <c r="O269" s="686"/>
      <c r="P269" s="686"/>
      <c r="Q269" s="686"/>
      <c r="R269" s="686"/>
      <c r="S269" s="686"/>
      <c r="T269" s="686"/>
      <c r="U269" s="686"/>
    </row>
    <row r="270" ht="15.75">
      <c r="E270" s="42" t="s">
        <v>1478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E8:M8"/>
    <mergeCell ref="E268:N268"/>
    <mergeCell ref="X8:X9"/>
    <mergeCell ref="P8:U8"/>
    <mergeCell ref="V8:V9"/>
    <mergeCell ref="W8:W9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UA017005</cp:lastModifiedBy>
  <cp:lastPrinted>2018-02-05T12:17:03Z</cp:lastPrinted>
  <dcterms:created xsi:type="dcterms:W3CDTF">2004-03-04T10:58:58Z</dcterms:created>
  <dcterms:modified xsi:type="dcterms:W3CDTF">2019-07-29T11:59:06Z</dcterms:modified>
  <cp:category/>
  <cp:version/>
  <cp:contentType/>
  <cp:contentStatus/>
</cp:coreProperties>
</file>