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5480" windowHeight="5415" tabRatio="952" activeTab="2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<sst xmlns="http://schemas.openxmlformats.org/spreadsheetml/2006/main" count="1236" uniqueCount="564">
  <si>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</si>
  <si>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</si>
  <si>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</si>
  <si>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</si>
  <si>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</si>
  <si>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</si>
  <si>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</si>
  <si>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</si>
  <si>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</si>
  <si>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</si>
  <si>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</si>
  <si>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</si>
  <si>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</si>
  <si>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</si>
  <si>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</si>
  <si>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</si>
  <si>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</si>
  <si>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</si>
  <si>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</si>
  <si>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</si>
  <si>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</si>
  <si>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</si>
  <si>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</si>
  <si>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</si>
  <si>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</si>
  <si>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</si>
  <si>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</si>
  <si>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</si>
  <si>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</si>
  <si>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</si>
  <si>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</si>
  <si>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</si>
  <si>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</si>
  <si>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</si>
  <si>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</si>
  <si>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</si>
  <si>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</si>
  <si>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</si>
  <si>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</si>
  <si>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</si>
  <si>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</si>
  <si>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</si>
  <si>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</si>
  <si>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</si>
  <si>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</si>
  <si>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</si>
  <si>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</si>
  <si>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</si>
  <si>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</si>
  <si>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</si>
  <si>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</si>
  <si>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</si>
  <si>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</si>
  <si>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</si>
  <si>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</si>
  <si>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</si>
  <si>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</si>
  <si>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</si>
  <si>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</si>
  <si>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</si>
  <si>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</si>
  <si>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</si>
  <si>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</si>
  <si>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</si>
  <si>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</si>
  <si>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</si>
  <si>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</si>
  <si>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</si>
  <si>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</si>
  <si>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</si>
  <si>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</si>
  <si>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</si>
  <si>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</si>
  <si>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</si>
  <si>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</si>
  <si>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</si>
  <si>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</si>
  <si>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</si>
  <si>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</si>
  <si>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</si>
  <si>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</si>
  <si>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</si>
  <si>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</si>
  <si>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</si>
  <si>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</si>
  <si>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</si>
  <si>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</si>
  <si>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</si>
  <si>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</si>
  <si>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</si>
  <si>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</si>
  <si>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</si>
  <si>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</si>
  <si>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</si>
  <si>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</si>
  <si>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</si>
  <si>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</si>
  <si>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</si>
  <si>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</si>
  <si>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</si>
  <si>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</si>
  <si>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</si>
  <si>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</si>
  <si>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</si>
  <si>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</si>
  <si>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</si>
  <si>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</si>
  <si>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</si>
  <si>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</si>
  <si>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</si>
  <si>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</si>
  <si>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</si>
  <si>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</si>
  <si>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</si>
  <si>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</si>
  <si>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</si>
  <si>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</si>
  <si>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</si>
  <si>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</si>
  <si>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</si>
  <si>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</si>
  <si>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</si>
  <si>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</si>
  <si>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</si>
  <si>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</si>
  <si>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</si>
  <si>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</si>
  <si>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</si>
  <si>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</si>
  <si>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</si>
  <si>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</si>
  <si>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</si>
  <si>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</si>
  <si>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</si>
  <si>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</si>
  <si>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</si>
  <si>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</si>
  <si>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</si>
  <si>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</si>
  <si>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</si>
  <si>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</si>
  <si>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</si>
  <si>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</si>
  <si>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</si>
  <si>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</si>
  <si>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</si>
  <si>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</si>
  <si>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</si>
  <si>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</si>
  <si>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</si>
  <si>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</si>
  <si>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</si>
  <si>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</si>
  <si>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</si>
  <si>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</si>
  <si>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</si>
  <si>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</si>
  <si>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</si>
  <si>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</si>
  <si>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</si>
  <si>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</si>
  <si>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</si>
  <si>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</si>
  <si>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</si>
  <si>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</si>
  <si>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</si>
  <si>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</si>
  <si>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</si>
  <si>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</si>
  <si>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</si>
  <si>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</si>
  <si>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</si>
  <si>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</si>
  <si>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</si>
  <si>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</si>
  <si>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</si>
  <si>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</si>
  <si>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</si>
  <si>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</si>
  <si>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</si>
  <si>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</si>
  <si>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</si>
  <si>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</si>
  <si>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</si>
  <si>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</si>
  <si>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</si>
  <si>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</si>
  <si>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</si>
  <si>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</si>
  <si>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</si>
  <si>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</si>
  <si>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</si>
  <si>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</si>
  <si>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</si>
  <si>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</si>
  <si>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</si>
  <si>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</si>
  <si>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</si>
  <si>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</si>
  <si>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</si>
  <si>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</si>
  <si>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</si>
  <si>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</si>
  <si>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</si>
  <si>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</si>
  <si>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</si>
  <si>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</si>
  <si>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</si>
  <si>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</si>
  <si>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</si>
  <si>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</si>
  <si>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</si>
  <si>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</si>
  <si>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</si>
  <si>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</si>
  <si>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</si>
  <si>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</si>
  <si>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</si>
  <si>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</si>
  <si>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</si>
  <si>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</si>
  <si>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</si>
  <si>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АЛБЕНА АД</t>
  </si>
  <si>
    <t>BG11ALBAAT17</t>
  </si>
  <si>
    <t>BG11HIYMAT14</t>
  </si>
  <si>
    <t>да</t>
  </si>
  <si>
    <t>не</t>
  </si>
  <si>
    <t>ALB</t>
  </si>
  <si>
    <t>HES</t>
  </si>
  <si>
    <t>-</t>
  </si>
  <si>
    <t>ЛИЗИНГОВА КОМПАНИЯ АД</t>
  </si>
  <si>
    <t>ЕВРОЛИЗИНГ ЕАД</t>
  </si>
  <si>
    <t>BG2100032056</t>
  </si>
  <si>
    <t>BG2100021042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</si>
  <si>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</si>
  <si>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</si>
  <si>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</si>
  <si>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</si>
  <si>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</si>
  <si>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</si>
  <si>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</si>
  <si>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</si>
  <si>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</si>
  <si>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</si>
  <si>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</si>
  <si>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</si>
  <si>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</si>
  <si>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</si>
  <si>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</si>
  <si>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</si>
  <si>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</si>
  <si>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</si>
  <si>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</si>
  <si>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</si>
  <si>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</si>
  <si>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</si>
  <si>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</si>
  <si>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</si>
  <si>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</si>
  <si>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</si>
  <si>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</si>
  <si>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</si>
  <si>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</si>
  <si>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</si>
  <si>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</si>
  <si>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</si>
  <si>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</si>
  <si>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</si>
  <si>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</si>
  <si>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</si>
  <si>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</si>
  <si>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</si>
  <si>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</si>
  <si>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</si>
  <si>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</si>
  <si>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</si>
  <si>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</si>
  <si>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</si>
  <si>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</si>
  <si>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</si>
  <si>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</si>
  <si>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</si>
  <si>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</si>
  <si>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</si>
  <si>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</si>
  <si>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</si>
  <si>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</si>
  <si>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</si>
  <si>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</si>
  <si>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</si>
  <si>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</si>
  <si>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</si>
  <si>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</si>
  <si>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</si>
  <si>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</si>
  <si>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</si>
  <si>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</si>
  <si>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</si>
  <si>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</si>
  <si>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</si>
  <si>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</si>
  <si>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</si>
  <si>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</si>
  <si>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</si>
  <si>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</si>
  <si>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</si>
  <si>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</si>
  <si>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</si>
  <si>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</si>
  <si>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</si>
  <si>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</si>
  <si>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</si>
  <si>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</si>
  <si>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</si>
  <si>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</si>
  <si>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</si>
  <si>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</si>
  <si>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</si>
  <si>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</si>
  <si>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</si>
  <si>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</si>
  <si>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</si>
  <si>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</si>
  <si>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</si>
  <si>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</si>
  <si>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</si>
  <si>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</si>
  <si>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</si>
  <si>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</si>
  <si>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</si>
  <si>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</si>
  <si>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</si>
  <si>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</si>
  <si>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</si>
  <si>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</si>
  <si>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</si>
  <si>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</si>
  <si>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</si>
  <si>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</si>
  <si>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</si>
  <si>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</si>
  <si>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</si>
  <si>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</si>
  <si>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</si>
  <si>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</si>
  <si>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</si>
  <si>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</si>
  <si>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</si>
  <si>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</si>
  <si>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</si>
  <si>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</si>
  <si>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</si>
  <si>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</si>
  <si>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</si>
  <si>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</si>
  <si>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</si>
  <si>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</si>
  <si>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</si>
  <si>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</si>
  <si>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</si>
  <si>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</si>
  <si>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</si>
  <si>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</si>
  <si>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</si>
  <si>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</si>
  <si>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</si>
  <si>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</si>
  <si>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</si>
  <si>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</si>
  <si>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</si>
  <si>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</si>
  <si>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</si>
  <si>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</si>
  <si>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</si>
  <si>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</si>
  <si>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</si>
  <si>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</si>
  <si>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</si>
  <si>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</si>
  <si>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</si>
  <si>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</si>
  <si>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</si>
  <si>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</si>
  <si>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</si>
  <si>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</si>
  <si>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</si>
  <si>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</si>
  <si>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</si>
  <si>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</si>
  <si>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</si>
  <si>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BG1100018057</t>
  </si>
  <si>
    <t>BG1100033981</t>
  </si>
  <si>
    <t>BG11KAGAAT13</t>
  </si>
  <si>
    <t>BG1100036042</t>
  </si>
  <si>
    <t>BG9000005066</t>
  </si>
  <si>
    <t>ICPD</t>
  </si>
  <si>
    <t>ХИДРОЕЛЕМЕНТИ И СИСТЕМИ (ХЕС) АД</t>
  </si>
  <si>
    <t>ФАВОРИТ ХОЛД АД</t>
  </si>
  <si>
    <t>AFH</t>
  </si>
  <si>
    <t>ALUM</t>
  </si>
  <si>
    <t>ATERA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</si>
  <si>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</si>
  <si>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</si>
  <si>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</si>
  <si>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</si>
  <si>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</si>
  <si>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</si>
  <si>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ИНДУСТРИАЛЕН ХОЛДИНГ БЪЛГАРИЯ АД</t>
  </si>
  <si>
    <t>3. Лихви по дългови ценни книжа</t>
  </si>
  <si>
    <t>BG1100019980</t>
  </si>
  <si>
    <t>IHLBL</t>
  </si>
  <si>
    <t>BREF</t>
  </si>
  <si>
    <t>BG1100098059</t>
  </si>
  <si>
    <t>BACB</t>
  </si>
  <si>
    <t>И АР ДЖИ КАПИТАЛ-2 АДСИЦ</t>
  </si>
  <si>
    <t>BG1100030052</t>
  </si>
  <si>
    <t>ERGC2</t>
  </si>
  <si>
    <t>ОБЕДИНЕНА МЕЧНА КОМПАНИЯ АД</t>
  </si>
  <si>
    <t>BG2100004063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</si>
  <si>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</si>
  <si>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</si>
  <si>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</si>
  <si>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</si>
  <si>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</si>
  <si>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</si>
  <si>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</si>
  <si>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</si>
  <si>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</si>
  <si>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</si>
  <si>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</si>
  <si>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</si>
  <si>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 xml:space="preserve">ТБ БЪЛГАРО-АМЕРИКАНСКА КРЕДИТНА БАНКА АД </t>
  </si>
  <si>
    <t>BG1100081055</t>
  </si>
  <si>
    <t>BG11EMSEAT19</t>
  </si>
  <si>
    <t>EMKA</t>
  </si>
  <si>
    <t>BG11TOSOAT18</t>
  </si>
  <si>
    <t>TOPL</t>
  </si>
  <si>
    <t>BG11MPKAAT18</t>
  </si>
  <si>
    <t>MCH</t>
  </si>
  <si>
    <t>BLK</t>
  </si>
  <si>
    <t>BOMK</t>
  </si>
  <si>
    <t>EURINS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</si>
  <si>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</si>
  <si>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</si>
  <si>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</si>
  <si>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</si>
  <si>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</si>
  <si>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</si>
  <si>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</si>
  <si>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</si>
  <si>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</si>
  <si>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</si>
  <si>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</si>
  <si>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</si>
  <si>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БЪЛГАРСКА РОЗА-СЕВТОПОЛИС АД</t>
  </si>
  <si>
    <t>BG11BAKABT17</t>
  </si>
  <si>
    <t>SEVTO</t>
  </si>
  <si>
    <t>ИЗТОЧНА ГАЗОВА КОМПАНИЯ АД</t>
  </si>
  <si>
    <t>BG2100017065</t>
  </si>
  <si>
    <t>BGASCO</t>
  </si>
  <si>
    <t>РОЯЛ ПАТЕЙТОС АД</t>
  </si>
  <si>
    <t>BG2100026066</t>
  </si>
  <si>
    <t>Извънборсов пазар</t>
  </si>
  <si>
    <t>Б.Л. ЛИЗИНГ АД</t>
  </si>
  <si>
    <t>BG2100019061</t>
  </si>
  <si>
    <t>BBLL</t>
  </si>
  <si>
    <t>ТИ БИ АЙ КРЕДИТ ЕАД</t>
  </si>
  <si>
    <t>BG2100038061</t>
  </si>
  <si>
    <t>BG2100014054</t>
  </si>
  <si>
    <t>BTBI4</t>
  </si>
  <si>
    <t>АЙ ТИ ДИ НЕТУЪРК АД</t>
  </si>
  <si>
    <t>BG2100043061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</si>
  <si>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</si>
  <si>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</si>
  <si>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</si>
  <si>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</si>
  <si>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</si>
  <si>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КОРЕБОРЕМОНТЕН ЗАВОД ОДЕСОС АД</t>
  </si>
  <si>
    <t>БИОВЕТ АД</t>
  </si>
  <si>
    <t>ТБ ИНВЕСТБАНК АД</t>
  </si>
  <si>
    <t>BG2100040059</t>
  </si>
  <si>
    <t>SGA SOSIETE GENERAL ACCEPTANCE N.V.</t>
  </si>
  <si>
    <t>DE000SG5S8S3</t>
  </si>
  <si>
    <t>ABN AMRO BANK NV</t>
  </si>
  <si>
    <t>XS0287847759</t>
  </si>
  <si>
    <t>ТИ БИ АЙ ЛИЗИНГ EАД</t>
  </si>
  <si>
    <t>BG2100006076</t>
  </si>
  <si>
    <t>BIOV</t>
  </si>
  <si>
    <t>ODES</t>
  </si>
  <si>
    <t>PET</t>
  </si>
  <si>
    <t>BG11BIPEAT11</t>
  </si>
  <si>
    <t>BG11KOVABT17</t>
  </si>
  <si>
    <t>BG11PESOBT13</t>
  </si>
  <si>
    <t>Aa2</t>
  </si>
  <si>
    <t>Moody's</t>
  </si>
  <si>
    <t>Luxembourg Stock Exchange</t>
  </si>
  <si>
    <t>BTBI5</t>
  </si>
  <si>
    <t xml:space="preserve">              /Д. Александрова/</t>
  </si>
  <si>
    <t xml:space="preserve"> /Д. Александрова/</t>
  </si>
  <si>
    <t xml:space="preserve">       /Д. Александрова/</t>
  </si>
  <si>
    <t>/Д. Александрова/</t>
  </si>
  <si>
    <t>ПЕТРОЛ АД</t>
  </si>
  <si>
    <t>АКТИВ ПРОПЪРТИС АДСИЦ</t>
  </si>
  <si>
    <t>BG1100003059</t>
  </si>
  <si>
    <t>AKTIV</t>
  </si>
  <si>
    <t>BG2100040055</t>
  </si>
  <si>
    <t>ФОНД ЗА ЗЕМЕДЕЛСКА ЗЕМЯ МЕЛ ИНВЕСТ АДСИЦ</t>
  </si>
  <si>
    <t>BG1100025060</t>
  </si>
  <si>
    <t>ALOFMI</t>
  </si>
  <si>
    <t>КАОЛИН АД</t>
  </si>
  <si>
    <t>BG1100039012</t>
  </si>
  <si>
    <t>KAO</t>
  </si>
  <si>
    <t>ЕКСКЛУЗИВ ПРОПЪРТИ АДСИЦ</t>
  </si>
  <si>
    <t>BG1100083069</t>
  </si>
  <si>
    <t>EXPRO</t>
  </si>
  <si>
    <t>ОЛОВНО ЦИНКОВ КОМПЛЕКС АД</t>
  </si>
  <si>
    <t>BG11OLKAAT10</t>
  </si>
  <si>
    <t>OTZK</t>
  </si>
  <si>
    <t>ФАРИН АД</t>
  </si>
  <si>
    <t>BG2100015069</t>
  </si>
  <si>
    <t>BFARIN</t>
  </si>
  <si>
    <t>СОФАРМА ЛОГИСКТИКА АД</t>
  </si>
  <si>
    <t>BG1100041000</t>
  </si>
  <si>
    <t>FTXCO</t>
  </si>
  <si>
    <t>BG1100001053</t>
  </si>
  <si>
    <t>ТБ КОРПОРАТИВНА ТЪРГОВСКА БАНКА АД</t>
  </si>
  <si>
    <t>ТБ ПЪРВА ИНВЕСТИЦИОННА БАНКА АД</t>
  </si>
  <si>
    <t>BG1100106050</t>
  </si>
  <si>
    <t>BG1100129052</t>
  </si>
  <si>
    <t>FIB</t>
  </si>
  <si>
    <t>CORP</t>
  </si>
  <si>
    <t>MBINVB1</t>
  </si>
  <si>
    <t>MBINVB2</t>
  </si>
  <si>
    <t>Неофициален Пазар на акции сегмент "A"</t>
  </si>
  <si>
    <t>BITDN</t>
  </si>
  <si>
    <t>BNIKR</t>
  </si>
  <si>
    <t xml:space="preserve">         /Д. Александрова/</t>
  </si>
  <si>
    <t xml:space="preserve">                            /Д. Александрова/</t>
  </si>
  <si>
    <t>БФБ, Неофициален Пазар на акции сегмент "A"</t>
  </si>
  <si>
    <t>БФБ, Официален Пазар Акции сегмент "A"</t>
  </si>
  <si>
    <t>БФБ, Официален Пазар Акции сегмент "B"</t>
  </si>
  <si>
    <t>БФБ, Неофициален Пазар на други ЦК</t>
  </si>
  <si>
    <t>БФБ, Неофициален Пазар на облигации</t>
  </si>
  <si>
    <t>БФБ, Извънборсов пазар</t>
  </si>
  <si>
    <t>Отчетен период:към 30.09.2007 г.</t>
  </si>
  <si>
    <t>Дата: 29.10.2007</t>
  </si>
  <si>
    <t>И АР ДЖИ КАПИТАЛ-3 АДСИЦ</t>
  </si>
  <si>
    <t>FORSYTH LODSWORTH GLOBAL EM MARKETS DEBT FUND</t>
  </si>
  <si>
    <t>BG1100069068</t>
  </si>
  <si>
    <t>IE00B1L2SC98</t>
  </si>
  <si>
    <t>ERGC3</t>
  </si>
  <si>
    <t>BG2100019079</t>
  </si>
  <si>
    <t>БАЛКАНКАР ЗАРЯ АД</t>
  </si>
  <si>
    <t>BG2100015077</t>
  </si>
  <si>
    <t>СОФИЯ КОМЕРС КРЕДИТ ГРУП</t>
  </si>
  <si>
    <t>BG2100024079</t>
  </si>
  <si>
    <t>BG2100025076</t>
  </si>
  <si>
    <t>Irish Stock Exchange</t>
  </si>
  <si>
    <t>B1L2SC9</t>
  </si>
  <si>
    <t>BZARYA</t>
  </si>
  <si>
    <t>По пълномощно:....................................</t>
  </si>
  <si>
    <t xml:space="preserve">   /М. Марков/</t>
  </si>
  <si>
    <t>Представляващ:....................................</t>
  </si>
  <si>
    <t xml:space="preserve">   /Д. Тончев/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</si>
</sst>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  <numFmt numFmtId="176" formatCode="0.000000%"/>
    <numFmt numFmtId="177" formatCode="#,##0.000"/>
    <numFmt numFmtId="178" formatCode="#,##0.0"/>
    <numFmt numFmtId="179" formatCode="#,##0.00_ ;\-#,##0.00\ "/>
    <numFmt numFmtId="180" formatCode="#,##0_ ;\-#,##0\ "/>
    <numFmt numFmtId="181" formatCode="_-* #,##0.00\ [$€-1]_-;\-* #,##0.00\ [$€-1]_-;_-* &quot;-&quot;??\ [$€-1]_-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49" fontId="1" fillId="0" borderId="1" xfId="24" applyNumberFormat="1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" vertical="center" wrapText="1"/>
      <protection locked="0"/>
    </xf>
    <xf numFmtId="0" fontId="1" fillId="0" borderId="0" xfId="25" applyFont="1" applyAlignment="1" applyProtection="1">
      <alignment horizontal="center" vertical="center" wrapText="1"/>
      <protection locked="0"/>
    </xf>
    <xf numFmtId="0" fontId="1" fillId="0" borderId="1" xfId="2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4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4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3" applyFont="1">
      <alignment/>
      <protection/>
    </xf>
    <xf numFmtId="0" fontId="9" fillId="0" borderId="0" xfId="0" applyFont="1" applyAlignment="1">
      <alignment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5" applyFont="1" applyAlignment="1" applyProtection="1">
      <alignment wrapText="1"/>
      <protection locked="0"/>
    </xf>
    <xf numFmtId="0" fontId="7" fillId="0" borderId="0" xfId="25" applyFont="1" applyFill="1" applyAlignment="1" applyProtection="1">
      <alignment wrapText="1"/>
      <protection locked="0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2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4" applyFont="1" applyBorder="1" applyAlignment="1" applyProtection="1">
      <alignment vertical="top" wrapText="1"/>
      <protection locked="0"/>
    </xf>
    <xf numFmtId="0" fontId="12" fillId="0" borderId="0" xfId="24" applyFont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vertical="top" wrapText="1"/>
      <protection locked="0"/>
    </xf>
    <xf numFmtId="0" fontId="12" fillId="0" borderId="0" xfId="25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4" applyFont="1" applyFill="1" applyAlignment="1" applyProtection="1">
      <alignment horizontal="right" vertical="top"/>
      <protection locked="0"/>
    </xf>
    <xf numFmtId="0" fontId="5" fillId="0" borderId="0" xfId="24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6" applyFont="1" applyBorder="1" applyAlignment="1" applyProtection="1">
      <alignment horizontal="center" vertical="center" wrapText="1"/>
      <protection locked="0"/>
    </xf>
    <xf numFmtId="0" fontId="7" fillId="0" borderId="0" xfId="26" applyFont="1" applyBorder="1" applyAlignment="1" applyProtection="1">
      <alignment horizontal="centerContinuous"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7" fillId="0" borderId="0" xfId="26" applyFont="1" applyBorder="1" applyAlignment="1" applyProtection="1">
      <alignment/>
      <protection locked="0"/>
    </xf>
    <xf numFmtId="0" fontId="7" fillId="0" borderId="0" xfId="26" applyFont="1" applyBorder="1" applyAlignment="1" applyProtection="1">
      <alignment wrapText="1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12" fillId="0" borderId="0" xfId="26" applyFont="1" applyBorder="1" applyAlignment="1" applyProtection="1">
      <alignment horizontal="center" vertical="center" wrapText="1"/>
      <protection/>
    </xf>
    <xf numFmtId="0" fontId="7" fillId="0" borderId="0" xfId="26" applyFont="1" applyBorder="1" applyProtection="1">
      <alignment/>
      <protection locked="0"/>
    </xf>
    <xf numFmtId="0" fontId="7" fillId="0" borderId="0" xfId="26" applyFont="1" applyProtection="1">
      <alignment/>
      <protection locked="0"/>
    </xf>
    <xf numFmtId="0" fontId="12" fillId="0" borderId="0" xfId="26" applyFont="1" applyAlignment="1" applyProtection="1">
      <alignment horizontal="center"/>
      <protection locked="0"/>
    </xf>
    <xf numFmtId="0" fontId="6" fillId="0" borderId="1" xfId="26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3" fontId="12" fillId="0" borderId="1" xfId="26" applyNumberFormat="1" applyFont="1" applyBorder="1" applyAlignment="1" applyProtection="1">
      <alignment vertical="center"/>
      <protection/>
    </xf>
    <xf numFmtId="0" fontId="7" fillId="0" borderId="1" xfId="26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7" applyFont="1" applyFill="1" applyAlignment="1">
      <alignment horizontal="left" vertical="justify" wrapText="1"/>
      <protection/>
    </xf>
    <xf numFmtId="0" fontId="12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12" fillId="0" borderId="0" xfId="27" applyFont="1" applyFill="1" applyBorder="1" applyAlignment="1" applyProtection="1">
      <alignment horizontal="left" vertical="justify" wrapText="1"/>
      <protection/>
    </xf>
    <xf numFmtId="0" fontId="12" fillId="0" borderId="0" xfId="27" applyFont="1" applyFill="1" applyAlignment="1" applyProtection="1">
      <alignment horizontal="left" vertical="justify"/>
      <protection locked="0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12" fillId="0" borderId="2" xfId="24" applyFont="1" applyFill="1" applyBorder="1" applyAlignment="1" applyProtection="1">
      <alignment horizontal="left" vertical="justify" wrapText="1"/>
      <protection locked="0"/>
    </xf>
    <xf numFmtId="0" fontId="12" fillId="0" borderId="0" xfId="27" applyFont="1" applyFill="1" applyBorder="1" applyAlignment="1">
      <alignment horizontal="left" vertical="justify" wrapText="1"/>
      <protection/>
    </xf>
    <xf numFmtId="0" fontId="6" fillId="0" borderId="0" xfId="25" applyFont="1" applyFill="1" applyAlignment="1">
      <alignment horizontal="center" vertical="justify" wrapText="1"/>
      <protection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justify" wrapText="1"/>
      <protection/>
    </xf>
    <xf numFmtId="0" fontId="6" fillId="0" borderId="1" xfId="27" applyFont="1" applyFill="1" applyBorder="1" applyAlignment="1">
      <alignment horizontal="left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0" fontId="6" fillId="3" borderId="1" xfId="27" applyFont="1" applyFill="1" applyBorder="1" applyAlignment="1">
      <alignment horizontal="left" vertical="justify" wrapText="1"/>
      <protection/>
    </xf>
    <xf numFmtId="0" fontId="12" fillId="0" borderId="0" xfId="27" applyFont="1" applyFill="1" applyBorder="1" applyAlignment="1" applyProtection="1">
      <alignment horizontal="left" vertical="justify" wrapText="1"/>
      <protection locked="0"/>
    </xf>
    <xf numFmtId="3" fontId="7" fillId="0" borderId="0" xfId="27" applyNumberFormat="1" applyFont="1" applyFill="1" applyBorder="1" applyAlignment="1" applyProtection="1">
      <alignment horizontal="left" vertical="justify"/>
      <protection locked="0"/>
    </xf>
    <xf numFmtId="0" fontId="7" fillId="0" borderId="0" xfId="27" applyFont="1" applyFill="1" applyBorder="1" applyAlignment="1" applyProtection="1">
      <alignment horizontal="left" vertical="justify"/>
      <protection locked="0"/>
    </xf>
    <xf numFmtId="0" fontId="12" fillId="0" borderId="0" xfId="27" applyFont="1" applyFill="1" applyBorder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2" applyFont="1" applyAlignment="1" applyProtection="1">
      <alignment horizontal="centerContinuous"/>
      <protection locked="0"/>
    </xf>
    <xf numFmtId="0" fontId="7" fillId="0" borderId="0" xfId="23" applyFont="1" applyProtection="1">
      <alignment/>
      <protection locked="0"/>
    </xf>
    <xf numFmtId="0" fontId="12" fillId="0" borderId="0" xfId="22" applyFont="1" applyAlignment="1" applyProtection="1">
      <alignment horizontal="center"/>
      <protection locked="0"/>
    </xf>
    <xf numFmtId="0" fontId="5" fillId="0" borderId="0" xfId="24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 horizontal="centerContinuous" vertical="center" wrapText="1"/>
      <protection/>
    </xf>
    <xf numFmtId="0" fontId="12" fillId="0" borderId="0" xfId="23" applyFont="1">
      <alignment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centerContinuous"/>
      <protection/>
    </xf>
    <xf numFmtId="0" fontId="6" fillId="0" borderId="1" xfId="22" applyFont="1" applyBorder="1" applyAlignment="1" applyProtection="1">
      <alignment vertical="justify" wrapText="1"/>
      <protection/>
    </xf>
    <xf numFmtId="1" fontId="5" fillId="0" borderId="1" xfId="22" applyNumberFormat="1" applyFont="1" applyFill="1" applyBorder="1" applyAlignment="1" applyProtection="1">
      <alignment vertical="center" wrapText="1"/>
      <protection/>
    </xf>
    <xf numFmtId="1" fontId="5" fillId="0" borderId="1" xfId="22" applyNumberFormat="1" applyFont="1" applyFill="1" applyBorder="1" applyAlignment="1" applyProtection="1">
      <alignment horizontal="center" vertical="center" wrapText="1"/>
      <protection/>
    </xf>
    <xf numFmtId="1" fontId="5" fillId="0" borderId="1" xfId="22" applyNumberFormat="1" applyFont="1" applyFill="1" applyBorder="1" applyAlignment="1" applyProtection="1">
      <alignment horizontal="left" vertical="center" wrapText="1"/>
      <protection/>
    </xf>
    <xf numFmtId="0" fontId="7" fillId="0" borderId="0" xfId="23" applyFont="1" applyFill="1">
      <alignment/>
      <protection/>
    </xf>
    <xf numFmtId="0" fontId="5" fillId="0" borderId="1" xfId="22" applyFont="1" applyBorder="1" applyAlignment="1" applyProtection="1">
      <alignment vertical="justify"/>
      <protection/>
    </xf>
    <xf numFmtId="0" fontId="5" fillId="0" borderId="3" xfId="22" applyFont="1" applyFill="1" applyBorder="1" applyAlignment="1" applyProtection="1">
      <alignment vertical="center" wrapText="1"/>
      <protection/>
    </xf>
    <xf numFmtId="0" fontId="5" fillId="0" borderId="3" xfId="22" applyFont="1" applyFill="1" applyBorder="1" applyAlignment="1" applyProtection="1">
      <alignment horizontal="center" vertical="center" wrapText="1"/>
      <protection/>
    </xf>
    <xf numFmtId="0" fontId="7" fillId="0" borderId="0" xfId="23" applyFont="1" applyFill="1" applyProtection="1">
      <alignment/>
      <protection/>
    </xf>
    <xf numFmtId="0" fontId="5" fillId="3" borderId="1" xfId="22" applyFont="1" applyFill="1" applyBorder="1" applyAlignment="1" applyProtection="1">
      <alignment vertical="justify"/>
      <protection/>
    </xf>
    <xf numFmtId="0" fontId="5" fillId="0" borderId="1" xfId="22" applyFont="1" applyFill="1" applyBorder="1" applyAlignment="1" applyProtection="1">
      <alignment vertical="center" wrapText="1"/>
      <protection/>
    </xf>
    <xf numFmtId="0" fontId="5" fillId="0" borderId="1" xfId="22" applyFont="1" applyFill="1" applyBorder="1" applyAlignment="1" applyProtection="1">
      <alignment horizontal="center" vertical="center" wrapText="1"/>
      <protection/>
    </xf>
    <xf numFmtId="1" fontId="5" fillId="0" borderId="1" xfId="22" applyNumberFormat="1" applyFont="1" applyFill="1" applyBorder="1" applyAlignment="1" applyProtection="1">
      <alignment vertical="center" wrapText="1"/>
      <protection locked="0"/>
    </xf>
    <xf numFmtId="1" fontId="5" fillId="0" borderId="1" xfId="22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2" applyFont="1" applyFill="1" applyBorder="1" applyAlignment="1" applyProtection="1">
      <alignment vertical="center" wrapText="1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horizontal="left" wrapText="1"/>
      <protection/>
    </xf>
    <xf numFmtId="0" fontId="5" fillId="0" borderId="1" xfId="22" applyFont="1" applyFill="1" applyBorder="1" applyAlignment="1" applyProtection="1">
      <alignment horizontal="left" vertical="center" wrapText="1"/>
      <protection/>
    </xf>
    <xf numFmtId="0" fontId="7" fillId="0" borderId="0" xfId="23" applyFont="1" applyFill="1" applyAlignment="1" applyProtection="1">
      <alignment horizontal="left" wrapText="1"/>
      <protection/>
    </xf>
    <xf numFmtId="0" fontId="7" fillId="0" borderId="0" xfId="23" applyFont="1" applyFill="1" applyAlignment="1">
      <alignment horizontal="left" wrapText="1"/>
      <protection/>
    </xf>
    <xf numFmtId="0" fontId="7" fillId="0" borderId="0" xfId="23" applyFont="1" applyAlignment="1">
      <alignment horizontal="left" wrapText="1"/>
      <protection/>
    </xf>
    <xf numFmtId="0" fontId="5" fillId="0" borderId="1" xfId="22" applyFont="1" applyBorder="1" applyAlignment="1" applyProtection="1">
      <alignment horizontal="left" wrapText="1"/>
      <protection/>
    </xf>
    <xf numFmtId="0" fontId="6" fillId="3" borderId="1" xfId="22" applyFont="1" applyFill="1" applyBorder="1" applyAlignment="1" applyProtection="1">
      <alignment horizontal="right"/>
      <protection/>
    </xf>
    <xf numFmtId="1" fontId="6" fillId="0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 locked="0"/>
    </xf>
    <xf numFmtId="1" fontId="7" fillId="0" borderId="0" xfId="22" applyNumberFormat="1" applyFont="1" applyFill="1" applyAlignment="1" applyProtection="1">
      <alignment vertical="center" wrapText="1"/>
      <protection locked="0"/>
    </xf>
    <xf numFmtId="1" fontId="7" fillId="0" borderId="0" xfId="22" applyNumberFormat="1" applyFont="1" applyFill="1" applyAlignment="1" applyProtection="1">
      <alignment horizontal="left" vertical="center" wrapText="1"/>
      <protection locked="0"/>
    </xf>
    <xf numFmtId="0" fontId="5" fillId="0" borderId="0" xfId="23" applyFont="1" applyFill="1" applyAlignment="1" applyProtection="1">
      <alignment/>
      <protection locked="0"/>
    </xf>
    <xf numFmtId="0" fontId="5" fillId="0" borderId="0" xfId="23" applyFont="1" applyFill="1" applyProtection="1">
      <alignment/>
      <protection locked="0"/>
    </xf>
    <xf numFmtId="0" fontId="6" fillId="0" borderId="0" xfId="22" applyFont="1" applyFill="1" applyAlignment="1" applyProtection="1">
      <alignment horizontal="centerContinuous"/>
      <protection locked="0"/>
    </xf>
    <xf numFmtId="0" fontId="5" fillId="0" borderId="0" xfId="23" applyFont="1" applyFill="1">
      <alignment/>
      <protection/>
    </xf>
    <xf numFmtId="0" fontId="5" fillId="0" borderId="0" xfId="23" applyFont="1">
      <alignment/>
      <protection/>
    </xf>
    <xf numFmtId="0" fontId="7" fillId="0" borderId="0" xfId="23" applyFont="1" applyFill="1" applyAlignment="1" applyProtection="1">
      <alignment/>
      <protection locked="0"/>
    </xf>
    <xf numFmtId="0" fontId="7" fillId="0" borderId="0" xfId="23" applyFont="1" applyFill="1" applyProtection="1">
      <alignment/>
      <protection locked="0"/>
    </xf>
    <xf numFmtId="0" fontId="12" fillId="0" borderId="0" xfId="23" applyFont="1" applyProtection="1">
      <alignment/>
      <protection locked="0"/>
    </xf>
    <xf numFmtId="0" fontId="7" fillId="0" borderId="0" xfId="23" applyFont="1" applyFill="1" applyAlignment="1">
      <alignment/>
      <protection/>
    </xf>
    <xf numFmtId="0" fontId="7" fillId="0" borderId="0" xfId="23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24" applyFont="1" applyBorder="1" applyAlignment="1" applyProtection="1">
      <alignment horizontal="left" vertical="center"/>
      <protection locked="0"/>
    </xf>
    <xf numFmtId="0" fontId="6" fillId="0" borderId="0" xfId="22" applyFont="1" applyBorder="1" applyAlignment="1" applyProtection="1">
      <alignment vertical="justify" wrapText="1"/>
      <protection locked="0"/>
    </xf>
    <xf numFmtId="0" fontId="6" fillId="0" borderId="0" xfId="24" applyFont="1" applyFill="1" applyBorder="1" applyAlignment="1" applyProtection="1">
      <alignment vertical="justify" wrapText="1"/>
      <protection locked="0"/>
    </xf>
    <xf numFmtId="3" fontId="5" fillId="0" borderId="1" xfId="27" applyNumberFormat="1" applyFont="1" applyFill="1" applyBorder="1" applyAlignment="1" applyProtection="1">
      <alignment horizontal="right" vertical="justify"/>
      <protection/>
    </xf>
    <xf numFmtId="1" fontId="5" fillId="0" borderId="1" xfId="27" applyNumberFormat="1" applyFont="1" applyFill="1" applyBorder="1" applyAlignment="1" applyProtection="1">
      <alignment horizontal="right" vertical="justify"/>
      <protection locked="0"/>
    </xf>
    <xf numFmtId="1" fontId="5" fillId="0" borderId="1" xfId="27" applyNumberFormat="1" applyFont="1" applyFill="1" applyBorder="1" applyAlignment="1" applyProtection="1">
      <alignment horizontal="right" vertical="justify"/>
      <protection/>
    </xf>
    <xf numFmtId="3" fontId="6" fillId="0" borderId="1" xfId="27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4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7" applyFont="1" applyFill="1" applyBorder="1" applyAlignment="1" applyProtection="1">
      <alignment vertical="justify"/>
      <protection locked="0"/>
    </xf>
    <xf numFmtId="3" fontId="5" fillId="0" borderId="1" xfId="27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7" applyNumberFormat="1" applyFont="1" applyFill="1" applyBorder="1" applyAlignment="1" applyProtection="1">
      <alignment horizontal="right" vertical="justify"/>
      <protection locked="0"/>
    </xf>
    <xf numFmtId="0" fontId="1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4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22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9" fontId="5" fillId="0" borderId="1" xfId="15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9" fontId="5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180" fontId="5" fillId="0" borderId="1" xfId="15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22" applyFont="1" applyFill="1" applyAlignment="1" applyProtection="1">
      <alignment horizontal="center" vertical="center" wrapText="1"/>
      <protection locked="0"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6" fillId="0" borderId="0" xfId="24" applyFont="1" applyAlignment="1" applyProtection="1">
      <alignment horizontal="left" vertical="center" wrapText="1"/>
      <protection locked="0"/>
    </xf>
    <xf numFmtId="0" fontId="1" fillId="0" borderId="0" xfId="24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6" fillId="0" borderId="4" xfId="27" applyFont="1" applyFill="1" applyBorder="1" applyAlignment="1">
      <alignment horizontal="center" vertical="center" wrapText="1"/>
      <protection/>
    </xf>
    <xf numFmtId="0" fontId="6" fillId="0" borderId="5" xfId="27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27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7" applyFont="1" applyFill="1" applyBorder="1" applyAlignment="1">
      <alignment horizontal="center" vertical="center" wrapText="1"/>
      <protection/>
    </xf>
    <xf numFmtId="0" fontId="6" fillId="0" borderId="3" xfId="27" applyFont="1" applyFill="1" applyBorder="1" applyAlignment="1">
      <alignment horizontal="center" vertical="center" wrapText="1"/>
      <protection/>
    </xf>
    <xf numFmtId="0" fontId="6" fillId="0" borderId="4" xfId="27" applyFont="1" applyFill="1" applyBorder="1" applyAlignment="1">
      <alignment horizontal="center" vertical="justify" wrapText="1"/>
      <protection/>
    </xf>
    <xf numFmtId="0" fontId="6" fillId="0" borderId="3" xfId="27" applyFont="1" applyFill="1" applyBorder="1" applyAlignment="1">
      <alignment horizontal="center" vertical="justify" wrapText="1"/>
      <protection/>
    </xf>
    <xf numFmtId="0" fontId="6" fillId="0" borderId="7" xfId="27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24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B35" sqref="B35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48" t="s">
        <v>381</v>
      </c>
      <c r="F1" s="348"/>
    </row>
    <row r="3" spans="1:6" ht="15">
      <c r="A3" s="2"/>
      <c r="B3" s="3"/>
      <c r="C3" s="350" t="s">
        <v>0</v>
      </c>
      <c r="D3" s="350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49" t="s">
        <v>380</v>
      </c>
      <c r="F5" s="349"/>
    </row>
    <row r="6" spans="1:6" ht="15">
      <c r="A6" s="25" t="s">
        <v>544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3"/>
      <c r="C10" s="213"/>
      <c r="D10" s="12" t="s">
        <v>28</v>
      </c>
      <c r="E10" s="213"/>
      <c r="F10" s="10"/>
    </row>
    <row r="11" spans="1:30" ht="12.75">
      <c r="A11" s="14" t="s">
        <v>29</v>
      </c>
      <c r="B11" s="214"/>
      <c r="C11" s="214"/>
      <c r="D11" s="14" t="s">
        <v>30</v>
      </c>
      <c r="E11" s="215">
        <v>27513770</v>
      </c>
      <c r="F11" s="215">
        <v>13213332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4"/>
      <c r="C12" s="214"/>
      <c r="D12" s="14" t="s">
        <v>32</v>
      </c>
      <c r="E12" s="214"/>
      <c r="F12" s="2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4"/>
      <c r="C13" s="214"/>
      <c r="D13" s="11" t="s">
        <v>34</v>
      </c>
      <c r="E13" s="214">
        <v>7416724</v>
      </c>
      <c r="F13" s="214">
        <v>1943663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4"/>
      <c r="C14" s="214"/>
      <c r="D14" s="11" t="s">
        <v>36</v>
      </c>
      <c r="E14" s="2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4"/>
      <c r="C15" s="214"/>
      <c r="D15" s="11" t="s">
        <v>38</v>
      </c>
      <c r="E15" s="2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4"/>
      <c r="C16" s="214"/>
      <c r="D16" s="11" t="s">
        <v>40</v>
      </c>
      <c r="E16" s="21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4"/>
      <c r="C17" s="214"/>
      <c r="D17" s="11" t="s">
        <v>41</v>
      </c>
      <c r="E17" s="2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4"/>
      <c r="C18" s="214"/>
      <c r="D18" s="11" t="s">
        <v>20</v>
      </c>
      <c r="E18" s="21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4"/>
      <c r="C19" s="214"/>
      <c r="D19" s="15" t="s">
        <v>27</v>
      </c>
      <c r="E19" s="215">
        <f>E13+E14+E15</f>
        <v>7416724</v>
      </c>
      <c r="F19" s="215">
        <f>F13+F14+F15</f>
        <v>1943663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4"/>
      <c r="C20" s="214"/>
      <c r="D20" s="14" t="s">
        <v>42</v>
      </c>
      <c r="E20" s="21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4"/>
      <c r="C21" s="214"/>
      <c r="D21" s="11" t="s">
        <v>43</v>
      </c>
      <c r="E21" s="214">
        <v>1907560</v>
      </c>
      <c r="F21" s="214">
        <f>F22-F23</f>
        <v>-873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4"/>
      <c r="C22" s="214"/>
      <c r="D22" s="11" t="s">
        <v>44</v>
      </c>
      <c r="E22" s="214">
        <v>1908433</v>
      </c>
      <c r="F22" s="2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4"/>
      <c r="C23" s="214"/>
      <c r="D23" s="11" t="s">
        <v>45</v>
      </c>
      <c r="E23" s="214">
        <v>873</v>
      </c>
      <c r="F23" s="214">
        <v>873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4"/>
      <c r="C24" s="214"/>
      <c r="D24" s="10" t="s">
        <v>46</v>
      </c>
      <c r="E24" s="214">
        <v>10629721</v>
      </c>
      <c r="F24" s="214">
        <v>1908433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4"/>
      <c r="C25" s="214"/>
      <c r="D25" s="15" t="s">
        <v>47</v>
      </c>
      <c r="E25" s="215">
        <f>E21+E24</f>
        <v>12537281</v>
      </c>
      <c r="F25" s="215">
        <f>F21+F24</f>
        <v>1907560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4"/>
      <c r="C26" s="214"/>
      <c r="D26" s="16" t="s">
        <v>49</v>
      </c>
      <c r="E26" s="215">
        <f>E11+E19+E25</f>
        <v>47467775</v>
      </c>
      <c r="F26" s="215">
        <f>F11+F19+F25</f>
        <v>17064555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4"/>
      <c r="C27" s="214"/>
      <c r="D27" s="11"/>
      <c r="E27" s="214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213"/>
      <c r="D28" s="12" t="s">
        <v>51</v>
      </c>
      <c r="E28" s="213"/>
      <c r="F28" s="10"/>
    </row>
    <row r="29" spans="1:6" ht="25.5">
      <c r="A29" s="17" t="s">
        <v>52</v>
      </c>
      <c r="B29" s="213"/>
      <c r="C29" s="213"/>
      <c r="D29" s="11" t="s">
        <v>53</v>
      </c>
      <c r="E29" s="213"/>
      <c r="F29" s="10"/>
    </row>
    <row r="30" spans="1:6" ht="12.75">
      <c r="A30" s="10" t="s">
        <v>11</v>
      </c>
      <c r="B30" s="213"/>
      <c r="C30" s="213"/>
      <c r="D30" s="17" t="s">
        <v>54</v>
      </c>
      <c r="E30" s="213"/>
      <c r="F30" s="10"/>
    </row>
    <row r="31" spans="1:6" ht="25.5">
      <c r="A31" s="10" t="s">
        <v>12</v>
      </c>
      <c r="B31" s="213">
        <v>76882</v>
      </c>
      <c r="C31" s="213">
        <v>74728</v>
      </c>
      <c r="D31" s="21" t="s">
        <v>63</v>
      </c>
      <c r="E31" s="213"/>
      <c r="F31" s="10"/>
    </row>
    <row r="32" spans="1:6" ht="25.5">
      <c r="A32" s="10" t="s">
        <v>13</v>
      </c>
      <c r="B32" s="213">
        <v>10166305</v>
      </c>
      <c r="C32" s="213">
        <v>6571685</v>
      </c>
      <c r="D32" s="11" t="s">
        <v>65</v>
      </c>
      <c r="E32" s="213">
        <v>103348</v>
      </c>
      <c r="F32" s="213">
        <v>43354</v>
      </c>
    </row>
    <row r="33" spans="1:6" ht="12.75">
      <c r="A33" s="10" t="s">
        <v>14</v>
      </c>
      <c r="B33" s="226">
        <v>9346230</v>
      </c>
      <c r="C33" s="226">
        <v>3769269</v>
      </c>
      <c r="D33" s="11" t="s">
        <v>64</v>
      </c>
      <c r="E33" s="213">
        <v>390</v>
      </c>
      <c r="F33" s="213">
        <v>390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10"/>
    </row>
    <row r="35" spans="1:6" ht="12.75">
      <c r="A35" s="16" t="s">
        <v>23</v>
      </c>
      <c r="B35" s="216">
        <f>B30+B31+B32+B34</f>
        <v>10243187</v>
      </c>
      <c r="C35" s="216">
        <f>C30+C31+C32+C34</f>
        <v>6646413</v>
      </c>
      <c r="D35" s="21" t="s">
        <v>66</v>
      </c>
      <c r="E35" s="213"/>
      <c r="F35" s="10"/>
    </row>
    <row r="36" spans="1:6" ht="12.75">
      <c r="A36" s="17" t="s">
        <v>55</v>
      </c>
      <c r="B36" s="213"/>
      <c r="C36" s="213"/>
      <c r="D36" s="21" t="s">
        <v>67</v>
      </c>
      <c r="E36" s="213"/>
      <c r="F36" s="10"/>
    </row>
    <row r="37" spans="1:6" ht="25.5">
      <c r="A37" s="10" t="s">
        <v>16</v>
      </c>
      <c r="B37" s="213"/>
      <c r="C37" s="213"/>
      <c r="D37" s="21" t="s">
        <v>68</v>
      </c>
      <c r="E37" s="213"/>
      <c r="F37" s="10"/>
    </row>
    <row r="38" spans="1:6" ht="12.75">
      <c r="A38" s="10" t="s">
        <v>17</v>
      </c>
      <c r="B38" s="213">
        <v>24027972</v>
      </c>
      <c r="C38" s="213">
        <v>6016248</v>
      </c>
      <c r="D38" s="21" t="s">
        <v>69</v>
      </c>
      <c r="E38" s="213">
        <v>306069</v>
      </c>
      <c r="F38" s="213">
        <v>7475</v>
      </c>
    </row>
    <row r="39" spans="1:6" ht="12.75">
      <c r="A39" s="10" t="s">
        <v>19</v>
      </c>
      <c r="B39" s="213">
        <v>12378095</v>
      </c>
      <c r="C39" s="213">
        <v>4242302</v>
      </c>
      <c r="D39" s="16" t="s">
        <v>23</v>
      </c>
      <c r="E39" s="216">
        <f>SUM(E31:E32,E34:E38)</f>
        <v>409417</v>
      </c>
      <c r="F39" s="216">
        <f>SUM(F31:F32,F34:F38)</f>
        <v>50829</v>
      </c>
    </row>
    <row r="40" spans="1:6" ht="12.75">
      <c r="A40" s="10" t="s">
        <v>18</v>
      </c>
      <c r="B40" s="213"/>
      <c r="C40" s="213"/>
      <c r="D40" s="16"/>
      <c r="E40" s="213"/>
      <c r="F40" s="10"/>
    </row>
    <row r="41" spans="1:6" ht="12.75">
      <c r="A41" s="10" t="s">
        <v>20</v>
      </c>
      <c r="B41" s="213"/>
      <c r="C41" s="213"/>
      <c r="D41" s="21"/>
      <c r="E41" s="213"/>
      <c r="F41" s="10"/>
    </row>
    <row r="42" spans="1:6" ht="12.75">
      <c r="A42" s="10" t="s">
        <v>21</v>
      </c>
      <c r="B42" s="213"/>
      <c r="C42" s="213"/>
      <c r="D42" s="21"/>
      <c r="E42" s="213"/>
      <c r="F42" s="10"/>
    </row>
    <row r="43" spans="1:6" ht="12.75">
      <c r="A43" s="10" t="s">
        <v>17</v>
      </c>
      <c r="B43" s="213"/>
      <c r="C43" s="213"/>
      <c r="D43" s="21"/>
      <c r="E43" s="213"/>
      <c r="F43" s="10"/>
    </row>
    <row r="44" spans="1:6" ht="12.75">
      <c r="A44" s="10" t="s">
        <v>19</v>
      </c>
      <c r="B44" s="213"/>
      <c r="C44" s="213"/>
      <c r="D44" s="10"/>
      <c r="E44" s="213"/>
      <c r="F44" s="10"/>
    </row>
    <row r="45" spans="1:6" ht="12.75">
      <c r="A45" s="10" t="s">
        <v>20</v>
      </c>
      <c r="B45" s="213"/>
      <c r="C45" s="213"/>
      <c r="D45" s="10"/>
      <c r="E45" s="213"/>
      <c r="F45" s="10"/>
    </row>
    <row r="46" spans="1:6" ht="12.75">
      <c r="A46" s="10" t="s">
        <v>22</v>
      </c>
      <c r="B46" s="213"/>
      <c r="C46" s="213"/>
      <c r="D46" s="10"/>
      <c r="E46" s="213"/>
      <c r="F46" s="10"/>
    </row>
    <row r="47" spans="1:6" ht="12.75">
      <c r="A47" s="16" t="s">
        <v>24</v>
      </c>
      <c r="B47" s="216">
        <f>SUM(B38:B46)</f>
        <v>36406067</v>
      </c>
      <c r="C47" s="216">
        <f>SUM(C38:C46)</f>
        <v>10258550</v>
      </c>
      <c r="D47" s="10"/>
      <c r="E47" s="213"/>
      <c r="F47" s="10"/>
    </row>
    <row r="48" spans="1:6" ht="12.75">
      <c r="A48" s="17" t="s">
        <v>56</v>
      </c>
      <c r="B48" s="213"/>
      <c r="C48" s="213"/>
      <c r="D48" s="11"/>
      <c r="E48" s="213"/>
      <c r="F48" s="10"/>
    </row>
    <row r="49" spans="1:6" s="9" customFormat="1" ht="12.75">
      <c r="A49" s="11" t="s">
        <v>25</v>
      </c>
      <c r="B49" s="214"/>
      <c r="C49" s="214"/>
      <c r="D49" s="11"/>
      <c r="E49" s="214"/>
      <c r="F49" s="11"/>
    </row>
    <row r="50" spans="1:6" s="9" customFormat="1" ht="12.75">
      <c r="A50" s="11" t="s">
        <v>61</v>
      </c>
      <c r="B50" s="214">
        <v>1227938</v>
      </c>
      <c r="C50" s="214">
        <v>210421</v>
      </c>
      <c r="D50" s="11"/>
      <c r="E50" s="214"/>
      <c r="F50" s="11"/>
    </row>
    <row r="51" spans="1:6" s="9" customFormat="1" ht="12.75">
      <c r="A51" s="15" t="s">
        <v>26</v>
      </c>
      <c r="B51" s="215">
        <f>B49+B50</f>
        <v>1227938</v>
      </c>
      <c r="C51" s="215">
        <f>C49+C50</f>
        <v>210421</v>
      </c>
      <c r="D51" s="16"/>
      <c r="E51" s="214"/>
      <c r="F51" s="11"/>
    </row>
    <row r="52" spans="1:6" s="9" customFormat="1" ht="12.75">
      <c r="A52" s="14" t="s">
        <v>57</v>
      </c>
      <c r="B52" s="214"/>
      <c r="C52" s="214"/>
      <c r="E52" s="214"/>
      <c r="F52" s="11"/>
    </row>
    <row r="53" spans="1:6" s="9" customFormat="1" ht="12.75">
      <c r="A53" s="15" t="s">
        <v>58</v>
      </c>
      <c r="B53" s="215">
        <f>B35+B47+B51</f>
        <v>47877192</v>
      </c>
      <c r="C53" s="215">
        <f>C35+C47+C51</f>
        <v>17115384</v>
      </c>
      <c r="D53" s="16" t="s">
        <v>58</v>
      </c>
      <c r="E53" s="215">
        <f>E29+E39</f>
        <v>409417</v>
      </c>
      <c r="F53" s="215">
        <f>F29+F39</f>
        <v>50829</v>
      </c>
    </row>
    <row r="54" spans="1:6" s="9" customFormat="1" ht="12.75">
      <c r="A54" s="11"/>
      <c r="B54" s="215"/>
      <c r="C54" s="214"/>
      <c r="D54" s="15"/>
      <c r="E54" s="215"/>
      <c r="F54" s="11"/>
    </row>
    <row r="55" spans="1:7" s="9" customFormat="1" ht="12.75">
      <c r="A55" s="15" t="s">
        <v>60</v>
      </c>
      <c r="B55" s="215">
        <f>B26+B53</f>
        <v>47877192</v>
      </c>
      <c r="C55" s="215">
        <f>C26+C53</f>
        <v>17115384</v>
      </c>
      <c r="D55" s="15" t="s">
        <v>59</v>
      </c>
      <c r="E55" s="215">
        <f>E26+E53</f>
        <v>47877192</v>
      </c>
      <c r="F55" s="215">
        <f>F26+F53</f>
        <v>17115384</v>
      </c>
      <c r="G55" s="229"/>
    </row>
    <row r="56" s="9" customFormat="1" ht="12.75"/>
    <row r="57" spans="1:6" s="9" customFormat="1" ht="12.75">
      <c r="A57" s="9" t="s">
        <v>545</v>
      </c>
      <c r="B57" s="89" t="s">
        <v>221</v>
      </c>
      <c r="C57" s="81"/>
      <c r="E57" s="326" t="s">
        <v>560</v>
      </c>
      <c r="F57" s="225"/>
    </row>
    <row r="58" spans="2:4" s="9" customFormat="1" ht="12.75">
      <c r="B58" s="87"/>
      <c r="C58" s="87"/>
      <c r="D58" s="229"/>
    </row>
    <row r="59" spans="2:6" s="9" customFormat="1" ht="12.75">
      <c r="B59" s="87"/>
      <c r="C59" s="87" t="s">
        <v>498</v>
      </c>
      <c r="E59" s="88"/>
      <c r="F59" s="88" t="s">
        <v>561</v>
      </c>
    </row>
    <row r="60" spans="4:8" s="9" customFormat="1" ht="12.75">
      <c r="D60" s="18"/>
      <c r="G60" s="225"/>
      <c r="H60" s="225"/>
    </row>
    <row r="61" spans="5:8" ht="12.75">
      <c r="E61" s="88"/>
      <c r="F61" s="9"/>
      <c r="G61" s="88"/>
      <c r="H61" s="82"/>
    </row>
    <row r="62" spans="5:8" ht="12.75">
      <c r="E62" s="347" t="s">
        <v>562</v>
      </c>
      <c r="F62" s="347"/>
      <c r="G62" s="88"/>
      <c r="H62" s="82"/>
    </row>
    <row r="64" ht="12.75">
      <c r="F64" s="88" t="s">
        <v>563</v>
      </c>
    </row>
  </sheetData>
  <mergeCells count="4">
    <mergeCell ref="E62:F62"/>
    <mergeCell ref="E1:F1"/>
    <mergeCell ref="E5:F5"/>
    <mergeCell ref="C3:D3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B19" sqref="B19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7" width="9.140625" style="8" customWidth="1"/>
    <col min="8" max="9" width="10.00390625" style="8" bestFit="1" customWidth="1"/>
    <col min="10" max="16384" width="9.140625" style="8" customWidth="1"/>
  </cols>
  <sheetData>
    <row r="1" spans="5:6" ht="25.5" customHeight="1">
      <c r="E1" s="352" t="s">
        <v>235</v>
      </c>
      <c r="F1" s="352"/>
    </row>
    <row r="2" spans="5:6" ht="12.75">
      <c r="E2" s="18"/>
      <c r="F2" s="18"/>
    </row>
    <row r="3" spans="1:6" ht="12.75" customHeight="1">
      <c r="A3" s="55"/>
      <c r="C3" s="353" t="s">
        <v>236</v>
      </c>
      <c r="D3" s="353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544</v>
      </c>
      <c r="B6" s="93"/>
      <c r="C6" s="94"/>
      <c r="D6" s="349" t="s">
        <v>380</v>
      </c>
      <c r="E6" s="349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237</v>
      </c>
      <c r="B9" s="103" t="s">
        <v>2</v>
      </c>
      <c r="C9" s="103" t="s">
        <v>5</v>
      </c>
      <c r="D9" s="103" t="s">
        <v>238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239</v>
      </c>
      <c r="B11" s="106"/>
      <c r="C11" s="106"/>
      <c r="D11" s="105" t="s">
        <v>240</v>
      </c>
      <c r="E11" s="107"/>
      <c r="F11" s="107"/>
      <c r="G11" s="59"/>
    </row>
    <row r="12" spans="1:7" s="82" customFormat="1" ht="12">
      <c r="A12" s="108" t="s">
        <v>241</v>
      </c>
      <c r="B12" s="210"/>
      <c r="C12" s="109"/>
      <c r="D12" s="108" t="s">
        <v>242</v>
      </c>
      <c r="E12" s="211"/>
      <c r="F12" s="211"/>
      <c r="G12" s="87"/>
    </row>
    <row r="13" spans="1:7" s="112" customFormat="1" ht="12">
      <c r="A13" s="110" t="s">
        <v>243</v>
      </c>
      <c r="B13" s="211"/>
      <c r="C13" s="110"/>
      <c r="D13" s="110" t="s">
        <v>244</v>
      </c>
      <c r="E13" s="252">
        <v>94119</v>
      </c>
      <c r="F13" s="252">
        <v>4901</v>
      </c>
      <c r="G13" s="111"/>
    </row>
    <row r="14" spans="1:7" s="112" customFormat="1" ht="23.25" customHeight="1">
      <c r="A14" s="110" t="s">
        <v>245</v>
      </c>
      <c r="B14" s="211">
        <v>13290235</v>
      </c>
      <c r="C14" s="211">
        <v>1667135</v>
      </c>
      <c r="D14" s="110" t="s">
        <v>246</v>
      </c>
      <c r="E14" s="211">
        <v>22620122</v>
      </c>
      <c r="F14" s="211">
        <v>3321486</v>
      </c>
      <c r="G14" s="111"/>
    </row>
    <row r="15" spans="1:7" s="112" customFormat="1" ht="30" customHeight="1">
      <c r="A15" s="110" t="s">
        <v>247</v>
      </c>
      <c r="B15" s="211">
        <v>13284684</v>
      </c>
      <c r="C15" s="211">
        <v>1662659</v>
      </c>
      <c r="D15" s="110" t="s">
        <v>248</v>
      </c>
      <c r="E15" s="211">
        <v>22564621</v>
      </c>
      <c r="F15" s="211">
        <v>3315645</v>
      </c>
      <c r="G15" s="111"/>
    </row>
    <row r="16" spans="1:7" s="112" customFormat="1" ht="24">
      <c r="A16" s="110" t="s">
        <v>249</v>
      </c>
      <c r="B16" s="252">
        <v>387</v>
      </c>
      <c r="C16" s="252">
        <v>154</v>
      </c>
      <c r="D16" s="110" t="s">
        <v>250</v>
      </c>
      <c r="E16" s="211">
        <v>2</v>
      </c>
      <c r="F16" s="211"/>
      <c r="G16" s="111"/>
    </row>
    <row r="17" spans="1:7" s="112" customFormat="1" ht="12">
      <c r="A17" s="110" t="s">
        <v>251</v>
      </c>
      <c r="B17" s="211">
        <v>1927</v>
      </c>
      <c r="C17" s="211">
        <v>3152</v>
      </c>
      <c r="D17" s="113" t="s">
        <v>252</v>
      </c>
      <c r="E17" s="211">
        <v>885677</v>
      </c>
      <c r="F17" s="211">
        <v>204153</v>
      </c>
      <c r="G17" s="111"/>
    </row>
    <row r="18" spans="1:6" s="112" customFormat="1" ht="12">
      <c r="A18" s="114" t="s">
        <v>253</v>
      </c>
      <c r="B18" s="212">
        <f>SUM(B13,B14,B16,B17)</f>
        <v>13292549</v>
      </c>
      <c r="C18" s="212">
        <f>SUM(C13,C14,C16,C17)</f>
        <v>1670441</v>
      </c>
      <c r="D18" s="110" t="s">
        <v>254</v>
      </c>
      <c r="E18" s="211">
        <v>977007</v>
      </c>
      <c r="F18" s="211">
        <v>185990</v>
      </c>
    </row>
    <row r="19" spans="1:6" s="112" customFormat="1" ht="12">
      <c r="A19" s="110"/>
      <c r="B19" s="211"/>
      <c r="C19" s="110"/>
      <c r="D19" s="114" t="s">
        <v>253</v>
      </c>
      <c r="E19" s="212">
        <f>SUM(E13,E14,E16,E17,E18)</f>
        <v>24576927</v>
      </c>
      <c r="F19" s="212">
        <f>SUM(F13,F14,F16,F17,F18)</f>
        <v>3716530</v>
      </c>
    </row>
    <row r="20" spans="1:6" s="112" customFormat="1" ht="12">
      <c r="A20" s="115" t="s">
        <v>255</v>
      </c>
      <c r="B20" s="211"/>
      <c r="C20" s="110"/>
      <c r="D20" s="110"/>
      <c r="E20" s="211"/>
      <c r="F20" s="211"/>
    </row>
    <row r="21" spans="1:6" s="112" customFormat="1" ht="12">
      <c r="A21" s="116" t="s">
        <v>256</v>
      </c>
      <c r="B21" s="211"/>
      <c r="C21" s="110"/>
      <c r="D21" s="115" t="s">
        <v>257</v>
      </c>
      <c r="E21" s="211"/>
      <c r="F21" s="211"/>
    </row>
    <row r="22" spans="1:6" s="112" customFormat="1" ht="12">
      <c r="A22" s="110" t="s">
        <v>258</v>
      </c>
      <c r="B22" s="211">
        <v>654657</v>
      </c>
      <c r="C22" s="211">
        <v>137656</v>
      </c>
      <c r="D22" s="110"/>
      <c r="E22" s="211"/>
      <c r="F22" s="211"/>
    </row>
    <row r="23" spans="1:6" s="112" customFormat="1" ht="12">
      <c r="A23" s="110" t="s">
        <v>259</v>
      </c>
      <c r="B23" s="211"/>
      <c r="C23" s="110"/>
      <c r="D23" s="115"/>
      <c r="E23" s="211"/>
      <c r="F23" s="211"/>
    </row>
    <row r="24" spans="1:6" s="112" customFormat="1" ht="24">
      <c r="A24" s="110" t="s">
        <v>260</v>
      </c>
      <c r="B24" s="211"/>
      <c r="C24" s="110"/>
      <c r="D24" s="110"/>
      <c r="E24" s="211"/>
      <c r="F24" s="211"/>
    </row>
    <row r="25" spans="1:6" s="112" customFormat="1" ht="12">
      <c r="A25" s="110" t="s">
        <v>254</v>
      </c>
      <c r="B25" s="211"/>
      <c r="C25" s="110"/>
      <c r="D25" s="114" t="s">
        <v>27</v>
      </c>
      <c r="E25" s="212"/>
      <c r="F25" s="211"/>
    </row>
    <row r="26" spans="1:6" s="112" customFormat="1" ht="12">
      <c r="A26" s="114" t="s">
        <v>27</v>
      </c>
      <c r="B26" s="212">
        <f>SUM(B21:B25)</f>
        <v>654657</v>
      </c>
      <c r="C26" s="212">
        <f>SUM(C21:C25)</f>
        <v>137656</v>
      </c>
      <c r="D26" s="114"/>
      <c r="E26" s="211"/>
      <c r="F26" s="211"/>
    </row>
    <row r="27" spans="1:6" s="112" customFormat="1" ht="12">
      <c r="A27" s="114"/>
      <c r="B27" s="211"/>
      <c r="C27" s="110"/>
      <c r="D27" s="115"/>
      <c r="E27" s="211"/>
      <c r="F27" s="211"/>
    </row>
    <row r="28" spans="1:6" s="112" customFormat="1" ht="12.75" customHeight="1">
      <c r="A28" s="115" t="s">
        <v>261</v>
      </c>
      <c r="B28" s="212">
        <f>B18+B26</f>
        <v>13947206</v>
      </c>
      <c r="C28" s="212">
        <f>C18+C26</f>
        <v>1808097</v>
      </c>
      <c r="D28" s="115" t="s">
        <v>262</v>
      </c>
      <c r="E28" s="212">
        <f>E19+E25</f>
        <v>24576927</v>
      </c>
      <c r="F28" s="212">
        <f>F19+F25</f>
        <v>3716530</v>
      </c>
    </row>
    <row r="29" spans="1:6" s="112" customFormat="1" ht="13.5" customHeight="1">
      <c r="A29" s="115" t="s">
        <v>263</v>
      </c>
      <c r="B29" s="212">
        <f>E28-B28</f>
        <v>10629721</v>
      </c>
      <c r="C29" s="212">
        <f>F28-C28</f>
        <v>1908433</v>
      </c>
      <c r="D29" s="115" t="s">
        <v>264</v>
      </c>
      <c r="E29" s="212"/>
      <c r="F29" s="212"/>
    </row>
    <row r="30" spans="1:6" s="112" customFormat="1" ht="14.25" customHeight="1">
      <c r="A30" s="115" t="s">
        <v>265</v>
      </c>
      <c r="B30" s="212"/>
      <c r="C30" s="212"/>
      <c r="D30" s="115" t="s">
        <v>266</v>
      </c>
      <c r="E30" s="212"/>
      <c r="F30" s="212"/>
    </row>
    <row r="31" spans="1:6" s="112" customFormat="1" ht="13.5" customHeight="1">
      <c r="A31" s="117" t="s">
        <v>267</v>
      </c>
      <c r="B31" s="212">
        <f>B28+B30</f>
        <v>13947206</v>
      </c>
      <c r="C31" s="212">
        <f>C28+C30</f>
        <v>1808097</v>
      </c>
      <c r="D31" s="115" t="s">
        <v>268</v>
      </c>
      <c r="E31" s="212">
        <f>E28+E30</f>
        <v>24576927</v>
      </c>
      <c r="F31" s="212">
        <f>F28+F30</f>
        <v>3716530</v>
      </c>
    </row>
    <row r="32" spans="1:6" s="112" customFormat="1" ht="17.25" customHeight="1">
      <c r="A32" s="115" t="s">
        <v>269</v>
      </c>
      <c r="B32" s="212">
        <f>E31-B31</f>
        <v>10629721</v>
      </c>
      <c r="C32" s="212">
        <f>F31-C31</f>
        <v>1908433</v>
      </c>
      <c r="D32" s="115" t="s">
        <v>270</v>
      </c>
      <c r="E32" s="212"/>
      <c r="F32" s="212">
        <f>F29+F30</f>
        <v>0</v>
      </c>
    </row>
    <row r="33" spans="1:6" s="112" customFormat="1" ht="15.75" customHeight="1">
      <c r="A33" s="115" t="s">
        <v>271</v>
      </c>
      <c r="B33" s="211"/>
      <c r="C33" s="110"/>
      <c r="D33" s="354"/>
      <c r="E33" s="211"/>
      <c r="F33" s="211"/>
    </row>
    <row r="34" spans="1:6" s="112" customFormat="1" ht="15.75" customHeight="1">
      <c r="A34" s="110" t="s">
        <v>272</v>
      </c>
      <c r="B34" s="211"/>
      <c r="C34" s="110"/>
      <c r="D34" s="355"/>
      <c r="E34" s="211"/>
      <c r="F34" s="211"/>
    </row>
    <row r="35" spans="1:6" s="112" customFormat="1" ht="15.75" customHeight="1">
      <c r="A35" s="110" t="s">
        <v>273</v>
      </c>
      <c r="B35" s="211"/>
      <c r="C35" s="110"/>
      <c r="D35" s="355"/>
      <c r="E35" s="211"/>
      <c r="F35" s="211"/>
    </row>
    <row r="36" spans="1:6" s="112" customFormat="1" ht="15.75" customHeight="1">
      <c r="A36" s="114" t="s">
        <v>274</v>
      </c>
      <c r="B36" s="211"/>
      <c r="C36" s="110"/>
      <c r="D36" s="355"/>
      <c r="E36" s="211"/>
      <c r="F36" s="211"/>
    </row>
    <row r="37" spans="1:6" s="112" customFormat="1" ht="15" customHeight="1">
      <c r="A37" s="115" t="s">
        <v>275</v>
      </c>
      <c r="B37" s="212">
        <f>B32-B36</f>
        <v>10629721</v>
      </c>
      <c r="C37" s="212">
        <f>C32-C36</f>
        <v>1908433</v>
      </c>
      <c r="D37" s="115" t="s">
        <v>276</v>
      </c>
      <c r="E37" s="212">
        <f>E32+B36</f>
        <v>0</v>
      </c>
      <c r="F37" s="212">
        <f>F32+C36</f>
        <v>0</v>
      </c>
    </row>
    <row r="38" spans="1:6" s="112" customFormat="1" ht="17.25" customHeight="1">
      <c r="A38" s="117" t="s">
        <v>277</v>
      </c>
      <c r="B38" s="212">
        <f>B31+B36+B37</f>
        <v>24576927</v>
      </c>
      <c r="C38" s="212">
        <f>C31+C36+C37</f>
        <v>3716530</v>
      </c>
      <c r="D38" s="115" t="s">
        <v>278</v>
      </c>
      <c r="E38" s="212">
        <f>E31+E37</f>
        <v>24576927</v>
      </c>
      <c r="F38" s="212">
        <f>F31+F37</f>
        <v>3716530</v>
      </c>
    </row>
    <row r="39" s="112" customFormat="1" ht="12"/>
    <row r="40" s="112" customFormat="1" ht="12"/>
    <row r="41" s="112" customFormat="1" ht="12.75" customHeight="1">
      <c r="A41" s="9" t="s">
        <v>545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/>
      <c r="C44" s="81"/>
      <c r="E44" s="225"/>
      <c r="F44" s="225"/>
      <c r="G44" s="225"/>
      <c r="H44" s="225"/>
    </row>
    <row r="45" spans="1:8" s="112" customFormat="1" ht="12.75">
      <c r="A45" s="89" t="s">
        <v>221</v>
      </c>
      <c r="B45" s="87"/>
      <c r="D45" s="326" t="s">
        <v>560</v>
      </c>
      <c r="E45" s="225"/>
      <c r="F45" s="88"/>
      <c r="G45" s="88"/>
      <c r="H45" s="82"/>
    </row>
    <row r="46" spans="1:8" s="112" customFormat="1" ht="12.75">
      <c r="A46" s="87"/>
      <c r="B46" s="87"/>
      <c r="D46" s="9"/>
      <c r="E46" s="9"/>
      <c r="F46" s="88"/>
      <c r="G46" s="88"/>
      <c r="H46" s="82"/>
    </row>
    <row r="47" spans="1:5" s="112" customFormat="1" ht="12">
      <c r="A47" s="82" t="s">
        <v>537</v>
      </c>
      <c r="B47" s="82"/>
      <c r="C47" s="82"/>
      <c r="D47" s="327" t="s">
        <v>561</v>
      </c>
      <c r="E47" s="88"/>
    </row>
    <row r="48" spans="1:5" s="112" customFormat="1" ht="12.75">
      <c r="A48" s="82"/>
      <c r="B48" s="82"/>
      <c r="C48" s="82"/>
      <c r="D48" s="9"/>
      <c r="E48" s="9"/>
    </row>
    <row r="49" spans="4:5" s="82" customFormat="1" ht="12.75">
      <c r="D49" s="88"/>
      <c r="E49" s="9"/>
    </row>
    <row r="50" spans="4:5" s="82" customFormat="1" ht="12.75">
      <c r="D50" s="351" t="s">
        <v>562</v>
      </c>
      <c r="E50" s="351"/>
    </row>
    <row r="51" spans="4:5" s="82" customFormat="1" ht="12.75">
      <c r="D51" s="8"/>
      <c r="E51" s="8"/>
    </row>
    <row r="52" spans="4:5" s="82" customFormat="1" ht="12">
      <c r="D52" s="327" t="s">
        <v>563</v>
      </c>
      <c r="E52" s="88"/>
    </row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D50:E50"/>
    <mergeCell ref="E1:F1"/>
    <mergeCell ref="C3:D3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4">
      <selection activeCell="D43" sqref="D43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56" t="s">
        <v>71</v>
      </c>
      <c r="F1" s="356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57" t="s">
        <v>72</v>
      </c>
      <c r="B3" s="358"/>
      <c r="C3" s="358"/>
      <c r="D3" s="358"/>
      <c r="E3" s="358"/>
      <c r="F3" s="358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3" t="s">
        <v>380</v>
      </c>
      <c r="E6" s="25"/>
      <c r="F6" s="37"/>
      <c r="G6" s="27"/>
    </row>
    <row r="7" spans="1:7" ht="15">
      <c r="A7" s="331" t="s">
        <v>544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59" t="s">
        <v>74</v>
      </c>
      <c r="B10" s="359" t="s">
        <v>4</v>
      </c>
      <c r="C10" s="359"/>
      <c r="D10" s="359"/>
      <c r="E10" s="359" t="s">
        <v>5</v>
      </c>
      <c r="F10" s="359"/>
      <c r="G10" s="359"/>
    </row>
    <row r="11" spans="1:7" ht="18" customHeight="1">
      <c r="A11" s="360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3">
        <v>2581011</v>
      </c>
      <c r="C14" s="223">
        <v>18935643</v>
      </c>
      <c r="D14" s="223">
        <f>B14-C14</f>
        <v>-16354632</v>
      </c>
      <c r="E14" s="223">
        <v>3445117</v>
      </c>
      <c r="F14" s="223">
        <v>11639149</v>
      </c>
      <c r="G14" s="223">
        <f>E14-F14</f>
        <v>-8194032</v>
      </c>
    </row>
    <row r="15" spans="1:7" ht="12.75">
      <c r="A15" s="48" t="s">
        <v>80</v>
      </c>
      <c r="B15" s="223"/>
      <c r="C15" s="223"/>
      <c r="D15" s="223"/>
      <c r="E15" s="223"/>
      <c r="F15" s="223"/>
      <c r="G15" s="223"/>
    </row>
    <row r="16" spans="1:7" ht="12.75">
      <c r="A16" s="49" t="s">
        <v>81</v>
      </c>
      <c r="B16" s="251">
        <v>680906</v>
      </c>
      <c r="C16" s="223">
        <v>675119</v>
      </c>
      <c r="D16" s="223">
        <f>B16-C16</f>
        <v>5787</v>
      </c>
      <c r="E16" s="251">
        <v>143301</v>
      </c>
      <c r="F16" s="223">
        <v>152510</v>
      </c>
      <c r="G16" s="223">
        <f>E16-F16</f>
        <v>-9209</v>
      </c>
    </row>
    <row r="17" spans="1:7" ht="12.75">
      <c r="A17" s="48" t="s">
        <v>82</v>
      </c>
      <c r="B17" s="223">
        <v>93112</v>
      </c>
      <c r="C17" s="223"/>
      <c r="D17" s="223">
        <f>B17-C17</f>
        <v>93112</v>
      </c>
      <c r="E17" s="223">
        <v>4901</v>
      </c>
      <c r="F17" s="47"/>
      <c r="G17" s="223">
        <f>E17-F17</f>
        <v>4901</v>
      </c>
    </row>
    <row r="18" spans="1:7" ht="12.75">
      <c r="A18" s="48" t="s">
        <v>83</v>
      </c>
      <c r="B18" s="223"/>
      <c r="C18" s="223"/>
      <c r="D18" s="223"/>
      <c r="E18" s="47"/>
      <c r="F18" s="47"/>
      <c r="G18" s="47"/>
    </row>
    <row r="19" spans="1:7" ht="12.75">
      <c r="A19" s="48" t="s">
        <v>84</v>
      </c>
      <c r="B19" s="223"/>
      <c r="C19" s="223"/>
      <c r="D19" s="223"/>
      <c r="E19" s="47"/>
      <c r="F19" s="47"/>
      <c r="G19" s="47"/>
    </row>
    <row r="20" spans="1:7" ht="25.5">
      <c r="A20" s="46" t="s">
        <v>85</v>
      </c>
      <c r="B20" s="224">
        <f>SUM(B14:B19)</f>
        <v>3355029</v>
      </c>
      <c r="C20" s="224">
        <f>SUM(C14:C19)</f>
        <v>19610762</v>
      </c>
      <c r="D20" s="224">
        <f>B20-C20</f>
        <v>-16255733</v>
      </c>
      <c r="E20" s="224">
        <f>SUM(E14:E19)</f>
        <v>3593319</v>
      </c>
      <c r="F20" s="224">
        <f>SUM(F14:F19)</f>
        <v>11791659</v>
      </c>
      <c r="G20" s="224">
        <f>E20-F20</f>
        <v>-8198340</v>
      </c>
    </row>
    <row r="21" spans="1:7" ht="25.5">
      <c r="A21" s="50" t="s">
        <v>86</v>
      </c>
      <c r="B21" s="223"/>
      <c r="C21" s="223"/>
      <c r="D21" s="223"/>
      <c r="E21" s="47"/>
      <c r="F21" s="47"/>
      <c r="G21" s="47"/>
    </row>
    <row r="22" spans="1:7" ht="12.75">
      <c r="A22" s="48" t="s">
        <v>87</v>
      </c>
      <c r="B22" s="223"/>
      <c r="C22" s="223"/>
      <c r="D22" s="223"/>
      <c r="E22" s="47"/>
      <c r="F22" s="47"/>
      <c r="G22" s="47"/>
    </row>
    <row r="23" spans="1:7" ht="12.75">
      <c r="A23" s="48" t="s">
        <v>88</v>
      </c>
      <c r="B23" s="223"/>
      <c r="C23" s="223"/>
      <c r="D23" s="223"/>
      <c r="E23" s="47"/>
      <c r="F23" s="47"/>
      <c r="G23" s="47"/>
    </row>
    <row r="24" spans="1:7" ht="12.75">
      <c r="A24" s="48" t="s">
        <v>81</v>
      </c>
      <c r="B24" s="223"/>
      <c r="C24" s="223"/>
      <c r="D24" s="223"/>
      <c r="E24" s="47"/>
      <c r="F24" s="47"/>
      <c r="G24" s="47"/>
    </row>
    <row r="25" spans="1:7" ht="12.75">
      <c r="A25" s="48" t="s">
        <v>89</v>
      </c>
      <c r="B25" s="223"/>
      <c r="C25" s="223"/>
      <c r="D25" s="223"/>
      <c r="E25" s="47"/>
      <c r="F25" s="47"/>
      <c r="G25" s="47"/>
    </row>
    <row r="26" spans="1:7" ht="12.75">
      <c r="A26" s="48" t="s">
        <v>83</v>
      </c>
      <c r="B26" s="223"/>
      <c r="C26" s="223"/>
      <c r="D26" s="223"/>
      <c r="E26" s="47"/>
      <c r="F26" s="47"/>
      <c r="G26" s="47"/>
    </row>
    <row r="27" spans="1:7" ht="12.75">
      <c r="A27" s="48" t="s">
        <v>90</v>
      </c>
      <c r="B27" s="223"/>
      <c r="C27" s="223"/>
      <c r="D27" s="223"/>
      <c r="E27" s="47"/>
      <c r="F27" s="47"/>
      <c r="G27" s="47"/>
    </row>
    <row r="28" spans="1:7" ht="12.75">
      <c r="A28" s="48" t="s">
        <v>91</v>
      </c>
      <c r="B28" s="223"/>
      <c r="C28" s="223"/>
      <c r="D28" s="223"/>
      <c r="E28" s="47"/>
      <c r="F28" s="47"/>
      <c r="G28" s="47"/>
    </row>
    <row r="29" spans="1:7" ht="25.5">
      <c r="A29" s="48" t="s">
        <v>92</v>
      </c>
      <c r="B29" s="223"/>
      <c r="C29" s="223"/>
      <c r="D29" s="223"/>
      <c r="E29" s="223"/>
      <c r="F29" s="223"/>
      <c r="G29" s="47"/>
    </row>
    <row r="30" spans="1:7" ht="25.5">
      <c r="A30" s="46" t="s">
        <v>93</v>
      </c>
      <c r="B30" s="224">
        <f aca="true" t="shared" si="0" ref="B30:G30">SUM(B22:B29)</f>
        <v>0</v>
      </c>
      <c r="C30" s="224">
        <f t="shared" si="0"/>
        <v>0</v>
      </c>
      <c r="D30" s="224">
        <f t="shared" si="0"/>
        <v>0</v>
      </c>
      <c r="E30" s="224">
        <f t="shared" si="0"/>
        <v>0</v>
      </c>
      <c r="F30" s="224">
        <f t="shared" si="0"/>
        <v>0</v>
      </c>
      <c r="G30" s="224">
        <f t="shared" si="0"/>
        <v>0</v>
      </c>
    </row>
    <row r="31" spans="1:7" ht="12.75">
      <c r="A31" s="46" t="s">
        <v>94</v>
      </c>
      <c r="B31" s="223"/>
      <c r="C31" s="223"/>
      <c r="D31" s="223"/>
      <c r="E31" s="47"/>
      <c r="F31" s="47"/>
      <c r="G31" s="47"/>
    </row>
    <row r="32" spans="1:7" ht="12.75">
      <c r="A32" s="48" t="s">
        <v>95</v>
      </c>
      <c r="B32" s="223">
        <v>25911465</v>
      </c>
      <c r="C32" s="223">
        <v>6058601</v>
      </c>
      <c r="D32" s="223">
        <f>B32-C32</f>
        <v>19852864</v>
      </c>
      <c r="E32" s="223">
        <v>15110768</v>
      </c>
      <c r="F32" s="223">
        <v>614899</v>
      </c>
      <c r="G32" s="223">
        <f>E32-F32</f>
        <v>14495869</v>
      </c>
    </row>
    <row r="33" spans="1:7" ht="12.75">
      <c r="A33" s="48" t="s">
        <v>96</v>
      </c>
      <c r="B33" s="223"/>
      <c r="C33" s="223"/>
      <c r="D33" s="223"/>
      <c r="E33" s="47"/>
      <c r="F33" s="47"/>
      <c r="G33" s="47"/>
    </row>
    <row r="34" spans="1:7" ht="12.75">
      <c r="A34" s="48" t="s">
        <v>97</v>
      </c>
      <c r="B34" s="223"/>
      <c r="C34" s="223"/>
      <c r="D34" s="223"/>
      <c r="E34" s="47"/>
      <c r="F34" s="47"/>
      <c r="G34" s="47"/>
    </row>
    <row r="35" spans="1:7" ht="12.75">
      <c r="A35" s="48" t="s">
        <v>98</v>
      </c>
      <c r="B35" s="223"/>
      <c r="C35" s="223"/>
      <c r="D35" s="223"/>
      <c r="E35" s="47"/>
      <c r="F35" s="47"/>
      <c r="G35" s="47"/>
    </row>
    <row r="36" spans="1:7" ht="12.75">
      <c r="A36" s="48" t="s">
        <v>83</v>
      </c>
      <c r="B36" s="223">
        <v>2</v>
      </c>
      <c r="C36" s="223">
        <v>119</v>
      </c>
      <c r="D36" s="223">
        <f>B36-C36</f>
        <v>-117</v>
      </c>
      <c r="E36" s="47"/>
      <c r="F36" s="47"/>
      <c r="G36" s="47"/>
    </row>
    <row r="37" spans="1:7" ht="12.75">
      <c r="A37" s="48" t="s">
        <v>99</v>
      </c>
      <c r="B37" s="223"/>
      <c r="C37" s="223"/>
      <c r="D37" s="223"/>
      <c r="E37" s="47"/>
      <c r="F37" s="47"/>
      <c r="G37" s="47"/>
    </row>
    <row r="38" spans="1:7" ht="12.75">
      <c r="A38" s="46" t="s">
        <v>100</v>
      </c>
      <c r="B38" s="224">
        <f>SUM(B32:B37)</f>
        <v>25911467</v>
      </c>
      <c r="C38" s="224">
        <f>SUM(C32:C37)</f>
        <v>6058720</v>
      </c>
      <c r="D38" s="224">
        <f>B38-C38</f>
        <v>19852747</v>
      </c>
      <c r="E38" s="224">
        <f>SUM(E32:E37)</f>
        <v>15110768</v>
      </c>
      <c r="F38" s="224">
        <f>SUM(F32:F37)</f>
        <v>614899</v>
      </c>
      <c r="G38" s="224">
        <f>E38-F38</f>
        <v>14495869</v>
      </c>
    </row>
    <row r="39" spans="1:7" ht="12.75">
      <c r="A39" s="46" t="s">
        <v>101</v>
      </c>
      <c r="B39" s="224">
        <f aca="true" t="shared" si="1" ref="B39:G39">B20+B30+B38</f>
        <v>29266496</v>
      </c>
      <c r="C39" s="224">
        <f t="shared" si="1"/>
        <v>25669482</v>
      </c>
      <c r="D39" s="224">
        <f t="shared" si="1"/>
        <v>3597014</v>
      </c>
      <c r="E39" s="224">
        <f t="shared" si="1"/>
        <v>18704087</v>
      </c>
      <c r="F39" s="224">
        <f t="shared" si="1"/>
        <v>12406558</v>
      </c>
      <c r="G39" s="224">
        <f t="shared" si="1"/>
        <v>6297529</v>
      </c>
    </row>
    <row r="40" spans="1:7" ht="12.75">
      <c r="A40" s="46" t="s">
        <v>102</v>
      </c>
      <c r="B40" s="223"/>
      <c r="C40" s="223"/>
      <c r="D40" s="224">
        <v>6646413</v>
      </c>
      <c r="E40" s="223"/>
      <c r="F40" s="223"/>
      <c r="G40" s="224">
        <v>348884</v>
      </c>
    </row>
    <row r="41" spans="1:7" ht="12.75">
      <c r="A41" s="50" t="s">
        <v>103</v>
      </c>
      <c r="B41" s="223"/>
      <c r="C41" s="223"/>
      <c r="D41" s="224">
        <f>D39+D40</f>
        <v>10243427</v>
      </c>
      <c r="E41" s="223"/>
      <c r="F41" s="223"/>
      <c r="G41" s="224">
        <f>G39+G40</f>
        <v>6646413</v>
      </c>
    </row>
    <row r="42" spans="1:7" ht="12.75">
      <c r="A42" s="48" t="s">
        <v>104</v>
      </c>
      <c r="B42" s="223"/>
      <c r="C42" s="223"/>
      <c r="D42" s="223">
        <v>76882</v>
      </c>
      <c r="E42" s="223"/>
      <c r="F42" s="223"/>
      <c r="G42" s="223">
        <v>74728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545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6" ht="12.75" customHeight="1">
      <c r="B48" s="89" t="s">
        <v>221</v>
      </c>
      <c r="C48" s="81"/>
      <c r="D48" s="27"/>
      <c r="E48" s="326" t="s">
        <v>560</v>
      </c>
      <c r="F48" s="225"/>
    </row>
    <row r="49" spans="2:6" ht="12.75">
      <c r="B49" s="87"/>
      <c r="C49" s="87"/>
      <c r="E49" s="9"/>
      <c r="F49" s="9"/>
    </row>
    <row r="50" spans="2:7" ht="12.75">
      <c r="B50" s="87"/>
      <c r="C50" s="87" t="s">
        <v>500</v>
      </c>
      <c r="E50" s="327"/>
      <c r="F50" s="88"/>
      <c r="G50" s="327" t="s">
        <v>561</v>
      </c>
    </row>
    <row r="51" spans="5:7" ht="12.75">
      <c r="E51" s="9"/>
      <c r="F51" s="9"/>
      <c r="G51" s="22"/>
    </row>
    <row r="52" spans="5:7" ht="12.75">
      <c r="E52" s="88"/>
      <c r="F52" s="9"/>
      <c r="G52" s="22"/>
    </row>
    <row r="53" spans="5:7" ht="12.75">
      <c r="E53" s="326" t="s">
        <v>562</v>
      </c>
      <c r="F53" s="326"/>
      <c r="G53" s="22"/>
    </row>
    <row r="54" ht="12.75">
      <c r="G54" s="22"/>
    </row>
    <row r="55" spans="5:7" ht="12.75">
      <c r="E55" s="327"/>
      <c r="F55" s="88"/>
      <c r="G55" s="327" t="s">
        <v>563</v>
      </c>
    </row>
  </sheetData>
  <mergeCells count="5"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K19" sqref="K19"/>
    </sheetView>
  </sheetViews>
  <sheetFormatPr defaultColWidth="9.140625" defaultRowHeight="12.75"/>
  <cols>
    <col min="1" max="1" width="25.421875" style="22" customWidth="1"/>
    <col min="2" max="2" width="10.57421875" style="22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279</v>
      </c>
      <c r="J1" s="119"/>
      <c r="K1" s="119"/>
    </row>
    <row r="3" spans="1:11" ht="19.5" customHeight="1">
      <c r="A3" s="361" t="s">
        <v>280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3" t="s">
        <v>70</v>
      </c>
      <c r="B5" s="123"/>
      <c r="C5" s="123"/>
      <c r="D5" s="123"/>
      <c r="E5" s="123"/>
      <c r="F5" s="121"/>
      <c r="G5" s="121"/>
      <c r="H5" s="124"/>
      <c r="I5" s="203" t="s">
        <v>380</v>
      </c>
      <c r="J5" s="220"/>
      <c r="K5" s="221"/>
    </row>
    <row r="6" spans="1:11" ht="15">
      <c r="A6" s="203" t="s">
        <v>544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281</v>
      </c>
    </row>
    <row r="8" spans="1:11" ht="12.75">
      <c r="A8" s="362" t="s">
        <v>282</v>
      </c>
      <c r="B8" s="362" t="s">
        <v>283</v>
      </c>
      <c r="C8" s="366" t="s">
        <v>284</v>
      </c>
      <c r="D8" s="367"/>
      <c r="E8" s="367"/>
      <c r="F8" s="367"/>
      <c r="G8" s="368"/>
      <c r="H8" s="366" t="s">
        <v>285</v>
      </c>
      <c r="I8" s="369"/>
      <c r="J8" s="362" t="s">
        <v>286</v>
      </c>
      <c r="K8" s="362" t="s">
        <v>287</v>
      </c>
    </row>
    <row r="9" spans="1:11" ht="12.75" customHeight="1">
      <c r="A9" s="363"/>
      <c r="B9" s="365"/>
      <c r="C9" s="371" t="s">
        <v>425</v>
      </c>
      <c r="D9" s="362" t="s">
        <v>288</v>
      </c>
      <c r="E9" s="366" t="s">
        <v>289</v>
      </c>
      <c r="F9" s="373"/>
      <c r="G9" s="369"/>
      <c r="H9" s="362" t="s">
        <v>290</v>
      </c>
      <c r="I9" s="362" t="s">
        <v>291</v>
      </c>
      <c r="J9" s="363"/>
      <c r="K9" s="363"/>
    </row>
    <row r="10" spans="1:11" ht="25.5">
      <c r="A10" s="364"/>
      <c r="B10" s="364"/>
      <c r="C10" s="372"/>
      <c r="D10" s="364"/>
      <c r="E10" s="131" t="s">
        <v>40</v>
      </c>
      <c r="F10" s="131" t="s">
        <v>292</v>
      </c>
      <c r="G10" s="131" t="s">
        <v>20</v>
      </c>
      <c r="H10" s="370"/>
      <c r="I10" s="370"/>
      <c r="J10" s="370"/>
      <c r="K10" s="370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293</v>
      </c>
      <c r="B12" s="209">
        <v>13213332</v>
      </c>
      <c r="C12" s="209">
        <v>1943663</v>
      </c>
      <c r="D12" s="209"/>
      <c r="E12" s="209"/>
      <c r="F12" s="209"/>
      <c r="G12" s="230"/>
      <c r="H12" s="209">
        <v>1908433</v>
      </c>
      <c r="I12" s="209">
        <v>873</v>
      </c>
      <c r="J12" s="230"/>
      <c r="K12" s="209">
        <f>B12+C12+H12-I12</f>
        <v>17064555</v>
      </c>
    </row>
    <row r="13" spans="1:11" ht="25.5">
      <c r="A13" s="133" t="s">
        <v>294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8"/>
    </row>
    <row r="14" spans="1:11" ht="25.5">
      <c r="A14" s="134" t="s">
        <v>295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ht="12.75">
      <c r="A15" s="134" t="s">
        <v>296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25.5">
      <c r="A16" s="133" t="s">
        <v>297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25.5">
      <c r="A17" s="133" t="s">
        <v>298</v>
      </c>
      <c r="B17" s="209">
        <f>B18-B19</f>
        <v>14300438</v>
      </c>
      <c r="C17" s="209">
        <f>C18-C19</f>
        <v>5473061</v>
      </c>
      <c r="D17" s="209"/>
      <c r="E17" s="209"/>
      <c r="F17" s="209"/>
      <c r="G17" s="209"/>
      <c r="H17" s="209"/>
      <c r="I17" s="209"/>
      <c r="J17" s="209"/>
      <c r="K17" s="209">
        <f>B17+C17</f>
        <v>19773499</v>
      </c>
    </row>
    <row r="18" spans="1:11" ht="12.75">
      <c r="A18" s="134" t="s">
        <v>184</v>
      </c>
      <c r="B18" s="206">
        <v>18411324</v>
      </c>
      <c r="C18" s="206">
        <v>7439382</v>
      </c>
      <c r="D18" s="206"/>
      <c r="E18" s="206"/>
      <c r="F18" s="206"/>
      <c r="G18" s="206"/>
      <c r="H18" s="206"/>
      <c r="I18" s="206"/>
      <c r="J18" s="206"/>
      <c r="K18" s="206">
        <f>B18+C18</f>
        <v>25850706</v>
      </c>
    </row>
    <row r="19" spans="1:11" ht="12.75">
      <c r="A19" s="134" t="s">
        <v>185</v>
      </c>
      <c r="B19" s="206">
        <v>4110886</v>
      </c>
      <c r="C19" s="206">
        <v>1966321</v>
      </c>
      <c r="D19" s="206"/>
      <c r="E19" s="206"/>
      <c r="F19" s="206"/>
      <c r="G19" s="206"/>
      <c r="H19" s="206"/>
      <c r="I19" s="206"/>
      <c r="J19" s="206"/>
      <c r="K19" s="206">
        <f>C19+B19</f>
        <v>6077207</v>
      </c>
    </row>
    <row r="20" spans="1:11" ht="25.5">
      <c r="A20" s="133" t="s">
        <v>299</v>
      </c>
      <c r="B20" s="207"/>
      <c r="C20" s="207"/>
      <c r="D20" s="207"/>
      <c r="E20" s="207"/>
      <c r="F20" s="207"/>
      <c r="G20" s="207"/>
      <c r="H20" s="209">
        <v>10629721</v>
      </c>
      <c r="I20" s="209"/>
      <c r="J20" s="228"/>
      <c r="K20" s="209">
        <f>H20</f>
        <v>10629721</v>
      </c>
    </row>
    <row r="21" spans="1:11" ht="25.5">
      <c r="A21" s="134" t="s">
        <v>300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34" t="s">
        <v>301</v>
      </c>
      <c r="B22" s="207"/>
      <c r="C22" s="207"/>
      <c r="D22" s="207"/>
      <c r="E22" s="207"/>
      <c r="F22" s="207"/>
      <c r="G22" s="207"/>
      <c r="H22" s="207"/>
      <c r="I22" s="228"/>
      <c r="J22" s="228"/>
      <c r="K22" s="206"/>
    </row>
    <row r="23" spans="1:11" ht="12.75">
      <c r="A23" s="134" t="s">
        <v>302</v>
      </c>
      <c r="B23" s="207"/>
      <c r="C23" s="207"/>
      <c r="D23" s="207"/>
      <c r="E23" s="207"/>
      <c r="F23" s="207"/>
      <c r="G23" s="207"/>
      <c r="H23" s="207"/>
      <c r="I23" s="228"/>
      <c r="J23" s="228"/>
      <c r="K23" s="206"/>
    </row>
    <row r="24" spans="1:11" ht="12.75">
      <c r="A24" s="134" t="s">
        <v>303</v>
      </c>
      <c r="B24" s="207"/>
      <c r="C24" s="207"/>
      <c r="D24" s="207"/>
      <c r="E24" s="207"/>
      <c r="F24" s="207"/>
      <c r="G24" s="207"/>
      <c r="H24" s="207"/>
      <c r="I24" s="228"/>
      <c r="J24" s="228"/>
      <c r="K24" s="206"/>
    </row>
    <row r="25" spans="1:11" ht="38.25">
      <c r="A25" s="134" t="s">
        <v>304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34" t="s">
        <v>305</v>
      </c>
      <c r="B26" s="207"/>
      <c r="C26" s="207"/>
      <c r="D26" s="207"/>
      <c r="E26" s="207"/>
      <c r="F26" s="207"/>
      <c r="G26" s="207"/>
      <c r="H26" s="207"/>
      <c r="I26" s="228"/>
      <c r="J26" s="228"/>
      <c r="K26" s="206"/>
    </row>
    <row r="27" spans="1:11" ht="12.75">
      <c r="A27" s="134" t="s">
        <v>306</v>
      </c>
      <c r="B27" s="207"/>
      <c r="C27" s="207"/>
      <c r="D27" s="207"/>
      <c r="E27" s="207"/>
      <c r="F27" s="207"/>
      <c r="G27" s="207"/>
      <c r="H27" s="207"/>
      <c r="I27" s="228"/>
      <c r="J27" s="228"/>
      <c r="K27" s="206"/>
    </row>
    <row r="28" spans="1:11" ht="38.25">
      <c r="A28" s="134" t="s">
        <v>307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34" t="s">
        <v>305</v>
      </c>
      <c r="B29" s="207"/>
      <c r="C29" s="207"/>
      <c r="D29" s="207"/>
      <c r="E29" s="207"/>
      <c r="F29" s="207"/>
      <c r="G29" s="207"/>
      <c r="H29" s="207"/>
      <c r="I29" s="228"/>
      <c r="J29" s="228"/>
      <c r="K29" s="206"/>
    </row>
    <row r="30" spans="1:11" ht="12.75">
      <c r="A30" s="134" t="s">
        <v>306</v>
      </c>
      <c r="B30" s="207"/>
      <c r="C30" s="207"/>
      <c r="D30" s="207"/>
      <c r="E30" s="207"/>
      <c r="F30" s="207"/>
      <c r="G30" s="207"/>
      <c r="H30" s="207"/>
      <c r="I30" s="228"/>
      <c r="J30" s="228"/>
      <c r="K30" s="206"/>
    </row>
    <row r="31" spans="1:11" ht="12.75">
      <c r="A31" s="134" t="s">
        <v>308</v>
      </c>
      <c r="B31" s="207"/>
      <c r="C31" s="207"/>
      <c r="D31" s="207"/>
      <c r="E31" s="207"/>
      <c r="F31" s="207"/>
      <c r="G31" s="207"/>
      <c r="H31" s="207"/>
      <c r="I31" s="228"/>
      <c r="J31" s="228"/>
      <c r="K31" s="206"/>
    </row>
    <row r="32" spans="1:11" ht="12.75">
      <c r="A32" s="134" t="s">
        <v>309</v>
      </c>
      <c r="B32" s="207"/>
      <c r="C32" s="207"/>
      <c r="D32" s="207"/>
      <c r="E32" s="207"/>
      <c r="F32" s="207"/>
      <c r="G32" s="207"/>
      <c r="H32" s="207"/>
      <c r="I32" s="228"/>
      <c r="J32" s="228"/>
      <c r="K32" s="206"/>
    </row>
    <row r="33" spans="1:12" ht="25.5">
      <c r="A33" s="133" t="s">
        <v>310</v>
      </c>
      <c r="B33" s="209">
        <f>B12+B17</f>
        <v>27513770</v>
      </c>
      <c r="C33" s="209">
        <f>C12+C17</f>
        <v>7416724</v>
      </c>
      <c r="D33" s="209"/>
      <c r="E33" s="209"/>
      <c r="F33" s="209"/>
      <c r="G33" s="209"/>
      <c r="H33" s="209">
        <f>H12+H20</f>
        <v>12538154</v>
      </c>
      <c r="I33" s="209">
        <f>I12+I20</f>
        <v>873</v>
      </c>
      <c r="J33" s="209"/>
      <c r="K33" s="209">
        <f>K12+K17+K20</f>
        <v>47467775</v>
      </c>
      <c r="L33" s="233"/>
    </row>
    <row r="34" spans="1:11" ht="38.25">
      <c r="A34" s="134" t="s">
        <v>311</v>
      </c>
      <c r="B34" s="207"/>
      <c r="C34" s="207"/>
      <c r="D34" s="207"/>
      <c r="E34" s="207"/>
      <c r="F34" s="207"/>
      <c r="G34" s="207"/>
      <c r="H34" s="207"/>
      <c r="I34" s="228"/>
      <c r="J34" s="228"/>
      <c r="K34" s="206"/>
    </row>
    <row r="35" spans="1:11" ht="51">
      <c r="A35" s="134" t="s">
        <v>312</v>
      </c>
      <c r="B35" s="207"/>
      <c r="C35" s="207"/>
      <c r="D35" s="207"/>
      <c r="E35" s="207"/>
      <c r="F35" s="207"/>
      <c r="G35" s="207"/>
      <c r="H35" s="207"/>
      <c r="I35" s="228"/>
      <c r="J35" s="228"/>
      <c r="K35" s="206"/>
    </row>
    <row r="36" spans="1:11" ht="25.5">
      <c r="A36" s="135" t="s">
        <v>313</v>
      </c>
      <c r="B36" s="209">
        <f>B33</f>
        <v>27513770</v>
      </c>
      <c r="C36" s="209">
        <f>C33</f>
        <v>7416724</v>
      </c>
      <c r="D36" s="209"/>
      <c r="E36" s="209"/>
      <c r="F36" s="209"/>
      <c r="G36" s="209"/>
      <c r="H36" s="209">
        <f>H33</f>
        <v>12538154</v>
      </c>
      <c r="I36" s="209">
        <f>I33</f>
        <v>873</v>
      </c>
      <c r="J36" s="209"/>
      <c r="K36" s="209">
        <f>K33</f>
        <v>47467775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545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/>
      <c r="F41" s="81"/>
      <c r="G41" s="227"/>
      <c r="H41" s="139"/>
      <c r="I41" s="351"/>
      <c r="J41" s="351"/>
      <c r="K41" s="351"/>
      <c r="L41" s="351"/>
    </row>
    <row r="42" spans="3:12" ht="12.75">
      <c r="C42" s="89" t="s">
        <v>221</v>
      </c>
      <c r="D42" s="81"/>
      <c r="E42" s="8"/>
      <c r="F42" s="8"/>
      <c r="G42" s="225"/>
      <c r="H42" s="326" t="s">
        <v>560</v>
      </c>
      <c r="I42" s="225"/>
      <c r="J42" s="8"/>
      <c r="K42" s="88"/>
      <c r="L42" s="82"/>
    </row>
    <row r="43" spans="3:12" ht="12.75">
      <c r="C43" s="87"/>
      <c r="D43" s="87"/>
      <c r="E43" s="8"/>
      <c r="F43" s="8"/>
      <c r="G43" s="88"/>
      <c r="H43" s="9"/>
      <c r="I43" s="9"/>
      <c r="J43" s="8"/>
      <c r="K43" s="88"/>
      <c r="L43" s="82"/>
    </row>
    <row r="44" spans="3:10" ht="12.75">
      <c r="C44" s="87"/>
      <c r="D44" s="87" t="s">
        <v>499</v>
      </c>
      <c r="E44" s="8"/>
      <c r="F44" s="8"/>
      <c r="G44" s="88"/>
      <c r="H44" s="327"/>
      <c r="I44" s="88"/>
      <c r="J44" s="327" t="s">
        <v>561</v>
      </c>
    </row>
    <row r="45" spans="8:9" ht="12.75">
      <c r="H45" s="9"/>
      <c r="I45" s="9"/>
    </row>
    <row r="46" spans="8:9" ht="12.75">
      <c r="H46" s="88"/>
      <c r="I46" s="9"/>
    </row>
    <row r="47" spans="8:9" ht="12.75">
      <c r="H47" s="326" t="s">
        <v>562</v>
      </c>
      <c r="I47" s="326"/>
    </row>
    <row r="48" spans="8:9" ht="12.75">
      <c r="H48" s="8"/>
      <c r="I48" s="8"/>
    </row>
    <row r="49" spans="8:10" ht="12.75">
      <c r="H49" s="327"/>
      <c r="I49" s="88"/>
      <c r="J49" s="327" t="s">
        <v>563</v>
      </c>
    </row>
  </sheetData>
  <mergeCells count="13">
    <mergeCell ref="E9:G9"/>
    <mergeCell ref="H9:H10"/>
    <mergeCell ref="I9:I10"/>
    <mergeCell ref="I41:L41"/>
    <mergeCell ref="A3:K3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8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">
      <selection activeCell="J31" sqref="J31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74" t="s">
        <v>314</v>
      </c>
      <c r="O1" s="374"/>
      <c r="P1" s="374"/>
    </row>
    <row r="3" spans="2:17" ht="15">
      <c r="B3" s="140"/>
      <c r="C3" s="141"/>
      <c r="D3" s="141"/>
      <c r="E3" s="141"/>
      <c r="F3" s="141"/>
      <c r="G3" s="242"/>
      <c r="H3" s="284" t="s">
        <v>315</v>
      </c>
      <c r="I3" s="285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2"/>
      <c r="C4" s="142"/>
      <c r="D4" s="142"/>
      <c r="E4" s="142"/>
      <c r="F4" s="142"/>
      <c r="G4" s="337" t="s">
        <v>316</v>
      </c>
      <c r="H4" s="337"/>
      <c r="I4" s="337"/>
      <c r="J4" s="142"/>
      <c r="K4" s="142"/>
      <c r="L4" s="143"/>
      <c r="M4" s="143"/>
      <c r="N4" s="143"/>
      <c r="O4" s="143"/>
      <c r="P4" s="143"/>
      <c r="Q4" s="143"/>
    </row>
    <row r="5" spans="2:17" ht="12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</row>
    <row r="6" spans="2:17" ht="16.5" customHeight="1">
      <c r="B6" s="203" t="s">
        <v>70</v>
      </c>
      <c r="C6" s="205"/>
      <c r="D6" s="205"/>
      <c r="E6" s="205"/>
      <c r="F6" s="205"/>
      <c r="G6" s="144"/>
      <c r="H6" s="144"/>
      <c r="I6" s="144"/>
      <c r="J6" s="144"/>
      <c r="K6" s="144"/>
      <c r="L6" s="145"/>
      <c r="M6" s="203" t="s">
        <v>380</v>
      </c>
      <c r="N6" s="18"/>
      <c r="O6" s="18"/>
      <c r="P6" s="18"/>
      <c r="Q6" s="18"/>
    </row>
    <row r="7" spans="2:17" ht="15">
      <c r="B7" s="203" t="s">
        <v>544</v>
      </c>
      <c r="C7" s="204"/>
      <c r="D7" s="204"/>
      <c r="E7" s="20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98"/>
      <c r="Q7" s="98"/>
    </row>
    <row r="8" spans="2:17" ht="12.75">
      <c r="B8" s="147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8"/>
      <c r="Q8" s="149" t="s">
        <v>73</v>
      </c>
    </row>
    <row r="9" spans="2:17" s="151" customFormat="1" ht="39" customHeight="1">
      <c r="B9" s="338" t="s">
        <v>282</v>
      </c>
      <c r="C9" s="150" t="s">
        <v>317</v>
      </c>
      <c r="D9" s="150"/>
      <c r="E9" s="150"/>
      <c r="F9" s="150"/>
      <c r="G9" s="150" t="s">
        <v>318</v>
      </c>
      <c r="H9" s="150"/>
      <c r="I9" s="338" t="s">
        <v>319</v>
      </c>
      <c r="J9" s="150" t="s">
        <v>320</v>
      </c>
      <c r="K9" s="150"/>
      <c r="L9" s="150"/>
      <c r="M9" s="150"/>
      <c r="N9" s="150" t="s">
        <v>318</v>
      </c>
      <c r="O9" s="150"/>
      <c r="P9" s="338" t="s">
        <v>321</v>
      </c>
      <c r="Q9" s="338" t="s">
        <v>322</v>
      </c>
    </row>
    <row r="10" spans="2:17" s="151" customFormat="1" ht="51">
      <c r="B10" s="339"/>
      <c r="C10" s="152" t="s">
        <v>323</v>
      </c>
      <c r="D10" s="152" t="s">
        <v>324</v>
      </c>
      <c r="E10" s="152" t="s">
        <v>325</v>
      </c>
      <c r="F10" s="152" t="s">
        <v>326</v>
      </c>
      <c r="G10" s="152" t="s">
        <v>184</v>
      </c>
      <c r="H10" s="152" t="s">
        <v>185</v>
      </c>
      <c r="I10" s="339"/>
      <c r="J10" s="152" t="s">
        <v>323</v>
      </c>
      <c r="K10" s="152" t="s">
        <v>327</v>
      </c>
      <c r="L10" s="152" t="s">
        <v>328</v>
      </c>
      <c r="M10" s="152" t="s">
        <v>329</v>
      </c>
      <c r="N10" s="152" t="s">
        <v>184</v>
      </c>
      <c r="O10" s="152" t="s">
        <v>185</v>
      </c>
      <c r="P10" s="339"/>
      <c r="Q10" s="339"/>
    </row>
    <row r="11" spans="2:17" s="151" customFormat="1" ht="12.75">
      <c r="B11" s="153" t="s">
        <v>6</v>
      </c>
      <c r="C11" s="152">
        <v>1</v>
      </c>
      <c r="D11" s="152">
        <v>2</v>
      </c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52">
        <v>10</v>
      </c>
      <c r="M11" s="152">
        <v>11</v>
      </c>
      <c r="N11" s="152">
        <v>12</v>
      </c>
      <c r="O11" s="152">
        <v>13</v>
      </c>
      <c r="P11" s="152">
        <v>14</v>
      </c>
      <c r="Q11" s="152">
        <v>15</v>
      </c>
    </row>
    <row r="12" spans="2:50" ht="34.5" customHeight="1">
      <c r="B12" s="154" t="s">
        <v>330</v>
      </c>
      <c r="C12" s="155"/>
      <c r="D12" s="155"/>
      <c r="E12" s="155"/>
      <c r="F12" s="156"/>
      <c r="G12" s="157"/>
      <c r="H12" s="157"/>
      <c r="I12" s="156"/>
      <c r="J12" s="157"/>
      <c r="K12" s="157"/>
      <c r="L12" s="157"/>
      <c r="M12" s="156"/>
      <c r="N12" s="157"/>
      <c r="O12" s="157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2:50" ht="29.25" customHeight="1">
      <c r="B13" s="159" t="s">
        <v>31</v>
      </c>
      <c r="C13" s="160"/>
      <c r="D13" s="160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2:50" ht="25.5">
      <c r="B14" s="163" t="s">
        <v>331</v>
      </c>
      <c r="C14" s="164"/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2:50" ht="12.75">
      <c r="B15" s="163" t="s">
        <v>332</v>
      </c>
      <c r="C15" s="166"/>
      <c r="D15" s="166"/>
      <c r="E15" s="166"/>
      <c r="F15" s="165"/>
      <c r="G15" s="167"/>
      <c r="H15" s="167"/>
      <c r="I15" s="165"/>
      <c r="J15" s="167"/>
      <c r="K15" s="167"/>
      <c r="L15" s="167"/>
      <c r="M15" s="165"/>
      <c r="N15" s="167"/>
      <c r="O15" s="167"/>
      <c r="P15" s="165"/>
      <c r="Q15" s="165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2:50" ht="41.25" customHeight="1">
      <c r="B16" s="168" t="s">
        <v>333</v>
      </c>
      <c r="C16" s="166"/>
      <c r="D16" s="166"/>
      <c r="E16" s="166"/>
      <c r="F16" s="165"/>
      <c r="G16" s="167"/>
      <c r="H16" s="167"/>
      <c r="I16" s="165"/>
      <c r="J16" s="167"/>
      <c r="K16" s="167"/>
      <c r="L16" s="167"/>
      <c r="M16" s="165"/>
      <c r="N16" s="167"/>
      <c r="O16" s="167"/>
      <c r="P16" s="165"/>
      <c r="Q16" s="165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2:50" ht="21" customHeight="1">
      <c r="B17" s="163" t="s">
        <v>334</v>
      </c>
      <c r="C17" s="166"/>
      <c r="D17" s="166"/>
      <c r="E17" s="166"/>
      <c r="F17" s="165"/>
      <c r="G17" s="167"/>
      <c r="H17" s="167"/>
      <c r="I17" s="165"/>
      <c r="J17" s="167"/>
      <c r="K17" s="167"/>
      <c r="L17" s="167"/>
      <c r="M17" s="165"/>
      <c r="N17" s="167"/>
      <c r="O17" s="167"/>
      <c r="P17" s="165"/>
      <c r="Q17" s="16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2:50" ht="16.5" customHeight="1">
      <c r="B18" s="159" t="s">
        <v>22</v>
      </c>
      <c r="C18" s="166"/>
      <c r="D18" s="166"/>
      <c r="E18" s="166"/>
      <c r="F18" s="165"/>
      <c r="G18" s="167"/>
      <c r="H18" s="167"/>
      <c r="I18" s="165"/>
      <c r="J18" s="167"/>
      <c r="K18" s="167"/>
      <c r="L18" s="167"/>
      <c r="M18" s="165"/>
      <c r="N18" s="167"/>
      <c r="O18" s="167"/>
      <c r="P18" s="165"/>
      <c r="Q18" s="16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2:50" ht="12.75">
      <c r="B19" s="169" t="s">
        <v>335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2:50" s="174" customFormat="1" ht="46.5" customHeight="1">
      <c r="B20" s="170" t="s">
        <v>336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</row>
    <row r="21" spans="2:50" s="174" customFormat="1" ht="12.75">
      <c r="B21" s="175" t="s">
        <v>337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</row>
    <row r="22" spans="2:50" s="174" customFormat="1" ht="29.25" customHeight="1">
      <c r="B22" s="175" t="s">
        <v>338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</row>
    <row r="23" spans="2:50" s="174" customFormat="1" ht="30.75" customHeight="1">
      <c r="B23" s="175" t="s">
        <v>339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</row>
    <row r="24" spans="2:50" s="174" customFormat="1" ht="12.75">
      <c r="B24" s="175" t="s">
        <v>251</v>
      </c>
      <c r="C24" s="167"/>
      <c r="D24" s="167"/>
      <c r="E24" s="167"/>
      <c r="F24" s="171"/>
      <c r="G24" s="167"/>
      <c r="H24" s="167"/>
      <c r="I24" s="171"/>
      <c r="J24" s="167"/>
      <c r="K24" s="167"/>
      <c r="L24" s="167"/>
      <c r="M24" s="171"/>
      <c r="N24" s="167"/>
      <c r="O24" s="167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</row>
    <row r="25" spans="2:50" s="174" customFormat="1" ht="12.75">
      <c r="B25" s="169" t="s">
        <v>340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2:50" s="174" customFormat="1" ht="31.5" customHeight="1">
      <c r="B26" s="170" t="s">
        <v>341</v>
      </c>
      <c r="C26" s="167"/>
      <c r="D26" s="167"/>
      <c r="E26" s="167"/>
      <c r="F26" s="171"/>
      <c r="G26" s="167"/>
      <c r="H26" s="167"/>
      <c r="I26" s="171"/>
      <c r="J26" s="167"/>
      <c r="K26" s="167"/>
      <c r="L26" s="167"/>
      <c r="M26" s="171"/>
      <c r="N26" s="167"/>
      <c r="O26" s="167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</row>
    <row r="27" spans="2:50" s="174" customFormat="1" ht="12.75">
      <c r="B27" s="175"/>
      <c r="C27" s="167"/>
      <c r="D27" s="167"/>
      <c r="E27" s="167"/>
      <c r="F27" s="171"/>
      <c r="G27" s="167"/>
      <c r="H27" s="167"/>
      <c r="I27" s="171"/>
      <c r="J27" s="167"/>
      <c r="K27" s="167"/>
      <c r="L27" s="167"/>
      <c r="M27" s="171"/>
      <c r="N27" s="167"/>
      <c r="O27" s="167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2:50" ht="12.75">
      <c r="B28" s="176" t="s">
        <v>342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2:50" ht="12">
      <c r="B29" s="178"/>
      <c r="C29" s="179"/>
      <c r="D29" s="17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3:50" ht="12">
      <c r="C30" s="179"/>
      <c r="D30" s="179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2:50" ht="12.75">
      <c r="B31" s="9" t="s">
        <v>545</v>
      </c>
      <c r="C31" s="179"/>
      <c r="D31" s="17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2:50" ht="12.75">
      <c r="B32" s="9"/>
      <c r="C32" s="179"/>
      <c r="D32" s="179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 ht="12.75">
      <c r="B33" s="9"/>
      <c r="C33" s="179"/>
      <c r="D33" s="17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3:50" s="185" customFormat="1" ht="12.75">
      <c r="C34" s="181"/>
      <c r="D34" s="181"/>
      <c r="E34" s="181"/>
      <c r="F34" s="89" t="s">
        <v>221</v>
      </c>
      <c r="G34" s="81"/>
      <c r="H34" s="182"/>
      <c r="I34" s="182"/>
      <c r="J34" s="182"/>
      <c r="K34" s="182"/>
      <c r="L34" s="326" t="s">
        <v>560</v>
      </c>
      <c r="M34" s="225"/>
      <c r="N34" s="8"/>
      <c r="O34" s="183"/>
      <c r="P34" s="183"/>
      <c r="Q34" s="183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2:50" ht="12.75">
      <c r="B35" s="143"/>
      <c r="C35" s="186"/>
      <c r="D35" s="186"/>
      <c r="E35" s="186"/>
      <c r="F35" s="87"/>
      <c r="G35" s="87"/>
      <c r="H35" s="187"/>
      <c r="I35" s="187"/>
      <c r="J35" s="187"/>
      <c r="K35" s="187"/>
      <c r="L35" s="9"/>
      <c r="M35" s="9"/>
      <c r="N35" s="8"/>
      <c r="O35" s="187"/>
      <c r="P35" s="187"/>
      <c r="Q35" s="18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 ht="12">
      <c r="B36" s="188"/>
      <c r="C36" s="186"/>
      <c r="D36" s="186"/>
      <c r="E36" s="186"/>
      <c r="F36" s="87"/>
      <c r="G36" s="87" t="s">
        <v>497</v>
      </c>
      <c r="H36" s="187"/>
      <c r="I36" s="187"/>
      <c r="J36" s="187"/>
      <c r="K36" s="187"/>
      <c r="L36" s="327"/>
      <c r="M36" s="88"/>
      <c r="N36" s="327" t="s">
        <v>561</v>
      </c>
      <c r="O36" s="187"/>
      <c r="P36" s="187"/>
      <c r="Q36" s="18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 ht="12.75">
      <c r="B37" s="178"/>
      <c r="C37" s="186"/>
      <c r="D37" s="186"/>
      <c r="E37" s="186"/>
      <c r="F37" s="187"/>
      <c r="G37" s="187"/>
      <c r="H37" s="187"/>
      <c r="I37" s="187"/>
      <c r="J37" s="187"/>
      <c r="K37" s="187"/>
      <c r="L37" s="9"/>
      <c r="M37" s="9"/>
      <c r="N37" s="22"/>
      <c r="O37" s="187"/>
      <c r="P37" s="187"/>
      <c r="Q37" s="187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 ht="12.75">
      <c r="B38" s="143"/>
      <c r="C38" s="186"/>
      <c r="D38" s="186"/>
      <c r="E38" s="186"/>
      <c r="F38" s="187"/>
      <c r="G38" s="187"/>
      <c r="H38" s="187"/>
      <c r="I38" s="187"/>
      <c r="J38" s="187"/>
      <c r="K38" s="187"/>
      <c r="L38" s="88"/>
      <c r="M38" s="9"/>
      <c r="N38" s="22"/>
      <c r="O38" s="187"/>
      <c r="P38" s="187"/>
      <c r="Q38" s="187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 ht="12.75">
      <c r="B39" s="143"/>
      <c r="C39" s="186"/>
      <c r="D39" s="186"/>
      <c r="E39" s="186"/>
      <c r="F39" s="187"/>
      <c r="G39" s="187"/>
      <c r="H39" s="187"/>
      <c r="I39" s="187"/>
      <c r="J39" s="187"/>
      <c r="K39" s="187"/>
      <c r="L39" s="326" t="s">
        <v>562</v>
      </c>
      <c r="M39" s="326"/>
      <c r="N39" s="22"/>
      <c r="O39" s="187"/>
      <c r="P39" s="187"/>
      <c r="Q39" s="18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 ht="12.75">
      <c r="B40" s="143"/>
      <c r="C40" s="186"/>
      <c r="D40" s="186"/>
      <c r="E40" s="186"/>
      <c r="F40" s="187"/>
      <c r="G40" s="187"/>
      <c r="H40" s="187"/>
      <c r="I40" s="187"/>
      <c r="J40" s="187"/>
      <c r="K40" s="187"/>
      <c r="L40" s="8"/>
      <c r="M40" s="8"/>
      <c r="N40" s="22"/>
      <c r="O40" s="187"/>
      <c r="P40" s="187"/>
      <c r="Q40" s="187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3:50" ht="12">
      <c r="C41" s="189"/>
      <c r="D41" s="189"/>
      <c r="E41" s="189"/>
      <c r="F41" s="158"/>
      <c r="G41" s="158"/>
      <c r="H41" s="158"/>
      <c r="I41" s="158"/>
      <c r="J41" s="158"/>
      <c r="K41" s="158"/>
      <c r="L41" s="327"/>
      <c r="M41" s="88"/>
      <c r="N41" s="327" t="s">
        <v>563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3:50" ht="12">
      <c r="C42" s="189"/>
      <c r="D42" s="189"/>
      <c r="E42" s="18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3:50" ht="12">
      <c r="C43" s="189"/>
      <c r="D43" s="189"/>
      <c r="E43" s="18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3:50" ht="12">
      <c r="C44" s="189"/>
      <c r="D44" s="189"/>
      <c r="E44" s="18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3:50" ht="12">
      <c r="C45" s="189"/>
      <c r="D45" s="189"/>
      <c r="E45" s="18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3:50" ht="12">
      <c r="C46" s="189"/>
      <c r="D46" s="189"/>
      <c r="E46" s="18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3:50" ht="12">
      <c r="C47" s="189"/>
      <c r="D47" s="189"/>
      <c r="E47" s="18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3:50" ht="12">
      <c r="C48" s="189"/>
      <c r="D48" s="189"/>
      <c r="E48" s="18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3:50" ht="12">
      <c r="C49" s="189"/>
      <c r="D49" s="189"/>
      <c r="E49" s="18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3:50" ht="12">
      <c r="C50" s="189"/>
      <c r="D50" s="189"/>
      <c r="E50" s="18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3:50" ht="12">
      <c r="C51" s="189"/>
      <c r="D51" s="189"/>
      <c r="E51" s="18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3:50" ht="12">
      <c r="C52" s="189"/>
      <c r="D52" s="189"/>
      <c r="E52" s="18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3:50" ht="12">
      <c r="C53" s="189"/>
      <c r="D53" s="189"/>
      <c r="E53" s="18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3:50" ht="12">
      <c r="C54" s="189"/>
      <c r="D54" s="189"/>
      <c r="E54" s="18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3:50" ht="12">
      <c r="C55" s="189"/>
      <c r="D55" s="189"/>
      <c r="E55" s="18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3:50" ht="12">
      <c r="C56" s="189"/>
      <c r="D56" s="189"/>
      <c r="E56" s="18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3:50" ht="12">
      <c r="C57" s="189"/>
      <c r="D57" s="189"/>
      <c r="E57" s="18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3:50" ht="12">
      <c r="C58" s="158"/>
      <c r="D58" s="189"/>
      <c r="E58" s="18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3:50" ht="12">
      <c r="C59" s="158"/>
      <c r="D59" s="189"/>
      <c r="E59" s="18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3:50" ht="12">
      <c r="C60" s="158"/>
      <c r="D60" s="189"/>
      <c r="E60" s="18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3:50" ht="12">
      <c r="C61" s="158"/>
      <c r="D61" s="189"/>
      <c r="E61" s="18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4:5" ht="12">
      <c r="D62" s="190"/>
      <c r="E62" s="190"/>
    </row>
    <row r="63" spans="4:5" ht="12">
      <c r="D63" s="190"/>
      <c r="E63" s="190"/>
    </row>
    <row r="64" spans="4:5" ht="12">
      <c r="D64" s="190"/>
      <c r="E64" s="190"/>
    </row>
    <row r="65" spans="4:5" ht="12">
      <c r="D65" s="190"/>
      <c r="E65" s="190"/>
    </row>
    <row r="66" spans="4:5" ht="12">
      <c r="D66" s="190"/>
      <c r="E66" s="190"/>
    </row>
    <row r="67" spans="4:5" ht="12">
      <c r="D67" s="190"/>
      <c r="E67" s="190"/>
    </row>
    <row r="68" spans="4:5" ht="12">
      <c r="D68" s="190"/>
      <c r="E68" s="190"/>
    </row>
    <row r="69" spans="4:5" ht="12">
      <c r="D69" s="190"/>
      <c r="E69" s="190"/>
    </row>
    <row r="70" spans="4:5" ht="12">
      <c r="D70" s="190"/>
      <c r="E70" s="190"/>
    </row>
    <row r="71" spans="4:5" ht="12">
      <c r="D71" s="190"/>
      <c r="E71" s="190"/>
    </row>
    <row r="72" spans="4:5" ht="12">
      <c r="D72" s="190"/>
      <c r="E72" s="190"/>
    </row>
    <row r="73" spans="4:5" ht="12">
      <c r="D73" s="190"/>
      <c r="E73" s="190"/>
    </row>
    <row r="74" spans="4:5" ht="12">
      <c r="D74" s="190"/>
      <c r="E74" s="190"/>
    </row>
    <row r="75" spans="4:5" ht="12">
      <c r="D75" s="190"/>
      <c r="E75" s="190"/>
    </row>
    <row r="76" spans="4:5" ht="12">
      <c r="D76" s="190"/>
      <c r="E76" s="190"/>
    </row>
    <row r="77" spans="4:5" ht="12">
      <c r="D77" s="190"/>
      <c r="E77" s="190"/>
    </row>
    <row r="78" spans="4:5" ht="12">
      <c r="D78" s="190"/>
      <c r="E78" s="190"/>
    </row>
    <row r="79" spans="4:5" ht="12">
      <c r="D79" s="190"/>
      <c r="E79" s="190"/>
    </row>
    <row r="80" spans="4:5" ht="12">
      <c r="D80" s="190"/>
      <c r="E80" s="190"/>
    </row>
    <row r="81" spans="4:5" ht="12">
      <c r="D81" s="190"/>
      <c r="E81" s="190"/>
    </row>
    <row r="82" spans="4:5" ht="12">
      <c r="D82" s="190"/>
      <c r="E82" s="190"/>
    </row>
    <row r="83" spans="4:5" ht="12">
      <c r="D83" s="190"/>
      <c r="E83" s="190"/>
    </row>
    <row r="84" spans="4:5" ht="12">
      <c r="D84" s="190"/>
      <c r="E84" s="190"/>
    </row>
    <row r="85" spans="4:5" ht="12">
      <c r="D85" s="190"/>
      <c r="E85" s="190"/>
    </row>
    <row r="86" spans="4:5" ht="12">
      <c r="D86" s="190"/>
      <c r="E86" s="190"/>
    </row>
    <row r="87" spans="4:5" ht="12">
      <c r="D87" s="190"/>
      <c r="E87" s="190"/>
    </row>
    <row r="88" spans="4:5" ht="12">
      <c r="D88" s="190"/>
      <c r="E88" s="190"/>
    </row>
    <row r="89" spans="4:5" ht="12">
      <c r="D89" s="190"/>
      <c r="E89" s="190"/>
    </row>
    <row r="90" spans="4:5" ht="12">
      <c r="D90" s="190"/>
      <c r="E90" s="190"/>
    </row>
    <row r="91" spans="4:5" ht="12">
      <c r="D91" s="190"/>
      <c r="E91" s="190"/>
    </row>
    <row r="92" spans="4:5" ht="12">
      <c r="D92" s="190"/>
      <c r="E92" s="190"/>
    </row>
    <row r="93" spans="4:5" ht="12">
      <c r="D93" s="190"/>
      <c r="E93" s="190"/>
    </row>
    <row r="94" spans="4:5" ht="12">
      <c r="D94" s="190"/>
      <c r="E94" s="190"/>
    </row>
    <row r="95" spans="4:5" ht="12">
      <c r="D95" s="190"/>
      <c r="E95" s="190"/>
    </row>
    <row r="96" spans="4:5" ht="12">
      <c r="D96" s="190"/>
      <c r="E96" s="190"/>
    </row>
    <row r="97" spans="4:5" ht="12">
      <c r="D97" s="190"/>
      <c r="E97" s="190"/>
    </row>
    <row r="98" spans="4:5" ht="12">
      <c r="D98" s="190"/>
      <c r="E98" s="190"/>
    </row>
    <row r="99" spans="4:5" ht="12">
      <c r="D99" s="190"/>
      <c r="E99" s="190"/>
    </row>
    <row r="100" spans="4:5" ht="12">
      <c r="D100" s="190"/>
      <c r="E100" s="190"/>
    </row>
    <row r="101" spans="4:5" ht="12">
      <c r="D101" s="190"/>
      <c r="E101" s="190"/>
    </row>
    <row r="102" spans="4:5" ht="12">
      <c r="D102" s="190"/>
      <c r="E102" s="190"/>
    </row>
    <row r="103" spans="4:5" ht="12">
      <c r="D103" s="190"/>
      <c r="E103" s="190"/>
    </row>
    <row r="104" spans="4:5" ht="12">
      <c r="D104" s="190"/>
      <c r="E104" s="190"/>
    </row>
    <row r="105" spans="4:5" ht="12">
      <c r="D105" s="190"/>
      <c r="E105" s="190"/>
    </row>
    <row r="106" spans="4:5" ht="12">
      <c r="D106" s="190"/>
      <c r="E106" s="190"/>
    </row>
    <row r="107" spans="4:5" ht="12">
      <c r="D107" s="190"/>
      <c r="E107" s="190"/>
    </row>
    <row r="108" spans="4:5" ht="12">
      <c r="D108" s="190"/>
      <c r="E108" s="190"/>
    </row>
    <row r="109" spans="4:5" ht="12">
      <c r="D109" s="190"/>
      <c r="E109" s="190"/>
    </row>
    <row r="110" spans="4:5" ht="12">
      <c r="D110" s="190"/>
      <c r="E110" s="190"/>
    </row>
    <row r="111" spans="4:5" ht="12">
      <c r="D111" s="190"/>
      <c r="E111" s="190"/>
    </row>
    <row r="112" spans="4:5" ht="12">
      <c r="D112" s="190"/>
      <c r="E112" s="190"/>
    </row>
    <row r="113" spans="4:5" ht="12">
      <c r="D113" s="190"/>
      <c r="E113" s="190"/>
    </row>
    <row r="114" spans="4:5" ht="12">
      <c r="D114" s="190"/>
      <c r="E114" s="190"/>
    </row>
    <row r="115" spans="4:5" ht="12">
      <c r="D115" s="190"/>
      <c r="E115" s="190"/>
    </row>
    <row r="116" spans="4:5" ht="12">
      <c r="D116" s="190"/>
      <c r="E116" s="190"/>
    </row>
    <row r="117" spans="4:5" ht="12">
      <c r="D117" s="190"/>
      <c r="E117" s="190"/>
    </row>
    <row r="118" spans="4:5" ht="12">
      <c r="D118" s="190"/>
      <c r="E118" s="190"/>
    </row>
    <row r="119" spans="4:5" ht="12">
      <c r="D119" s="190"/>
      <c r="E119" s="190"/>
    </row>
    <row r="120" spans="4:5" ht="12">
      <c r="D120" s="190"/>
      <c r="E120" s="190"/>
    </row>
    <row r="121" spans="4:5" ht="12">
      <c r="D121" s="190"/>
      <c r="E121" s="190"/>
    </row>
    <row r="122" spans="4:5" ht="12">
      <c r="D122" s="190"/>
      <c r="E122" s="190"/>
    </row>
    <row r="123" spans="4:5" ht="12">
      <c r="D123" s="190"/>
      <c r="E123" s="190"/>
    </row>
    <row r="124" spans="4:5" ht="12">
      <c r="D124" s="190"/>
      <c r="E124" s="190"/>
    </row>
    <row r="125" spans="4:5" ht="12">
      <c r="D125" s="190"/>
      <c r="E125" s="190"/>
    </row>
    <row r="126" spans="4:5" ht="12">
      <c r="D126" s="190"/>
      <c r="E126" s="190"/>
    </row>
    <row r="127" spans="4:5" ht="12">
      <c r="D127" s="190"/>
      <c r="E127" s="190"/>
    </row>
    <row r="128" spans="4:5" ht="12">
      <c r="D128" s="190"/>
      <c r="E128" s="190"/>
    </row>
    <row r="129" spans="4:5" ht="12">
      <c r="D129" s="190"/>
      <c r="E129" s="190"/>
    </row>
    <row r="130" spans="4:5" ht="12">
      <c r="D130" s="190"/>
      <c r="E130" s="190"/>
    </row>
    <row r="131" spans="4:5" ht="12">
      <c r="D131" s="190"/>
      <c r="E131" s="190"/>
    </row>
    <row r="132" spans="4:5" ht="12">
      <c r="D132" s="190"/>
      <c r="E132" s="190"/>
    </row>
    <row r="133" spans="4:5" ht="12">
      <c r="D133" s="190"/>
      <c r="E133" s="190"/>
    </row>
    <row r="134" spans="4:5" ht="12">
      <c r="D134" s="190"/>
      <c r="E134" s="190"/>
    </row>
    <row r="135" spans="4:5" ht="12">
      <c r="D135" s="190"/>
      <c r="E135" s="190"/>
    </row>
    <row r="136" spans="4:5" ht="12">
      <c r="D136" s="190"/>
      <c r="E136" s="190"/>
    </row>
    <row r="137" spans="4:5" ht="12">
      <c r="D137" s="190"/>
      <c r="E137" s="190"/>
    </row>
    <row r="138" spans="4:5" ht="12">
      <c r="D138" s="190"/>
      <c r="E138" s="190"/>
    </row>
    <row r="139" spans="4:5" ht="12">
      <c r="D139" s="190"/>
      <c r="E139" s="190"/>
    </row>
    <row r="140" spans="4:5" ht="12">
      <c r="D140" s="190"/>
      <c r="E140" s="190"/>
    </row>
    <row r="141" spans="4:5" ht="12">
      <c r="D141" s="190"/>
      <c r="E141" s="190"/>
    </row>
    <row r="142" spans="4:5" ht="12">
      <c r="D142" s="190"/>
      <c r="E142" s="190"/>
    </row>
    <row r="143" spans="4:5" ht="12">
      <c r="D143" s="190"/>
      <c r="E143" s="190"/>
    </row>
    <row r="144" spans="4:5" ht="12">
      <c r="D144" s="190"/>
      <c r="E144" s="190"/>
    </row>
    <row r="145" spans="4:5" ht="12">
      <c r="D145" s="190"/>
      <c r="E145" s="190"/>
    </row>
    <row r="146" spans="4:5" ht="12">
      <c r="D146" s="190"/>
      <c r="E146" s="190"/>
    </row>
    <row r="147" spans="4:5" ht="12">
      <c r="D147" s="190"/>
      <c r="E147" s="190"/>
    </row>
    <row r="148" spans="4:5" ht="12">
      <c r="D148" s="190"/>
      <c r="E148" s="190"/>
    </row>
    <row r="149" spans="4:5" ht="12">
      <c r="D149" s="190"/>
      <c r="E149" s="190"/>
    </row>
    <row r="150" spans="4:5" ht="12">
      <c r="D150" s="190"/>
      <c r="E150" s="190"/>
    </row>
    <row r="151" spans="4:5" ht="12">
      <c r="D151" s="190"/>
      <c r="E151" s="190"/>
    </row>
    <row r="152" spans="4:5" ht="12">
      <c r="D152" s="190"/>
      <c r="E152" s="190"/>
    </row>
    <row r="153" spans="4:5" ht="12">
      <c r="D153" s="190"/>
      <c r="E153" s="190"/>
    </row>
    <row r="154" spans="4:5" ht="12">
      <c r="D154" s="190"/>
      <c r="E154" s="190"/>
    </row>
    <row r="155" spans="4:5" ht="12">
      <c r="D155" s="190"/>
      <c r="E155" s="190"/>
    </row>
    <row r="156" spans="4:5" ht="12">
      <c r="D156" s="190"/>
      <c r="E156" s="190"/>
    </row>
    <row r="157" spans="4:5" ht="12">
      <c r="D157" s="190"/>
      <c r="E157" s="190"/>
    </row>
    <row r="158" spans="4:5" ht="12">
      <c r="D158" s="190"/>
      <c r="E158" s="190"/>
    </row>
    <row r="159" spans="4:5" ht="12">
      <c r="D159" s="190"/>
      <c r="E159" s="190"/>
    </row>
    <row r="160" spans="4:5" ht="12">
      <c r="D160" s="190"/>
      <c r="E160" s="190"/>
    </row>
    <row r="161" spans="4:5" ht="12">
      <c r="D161" s="190"/>
      <c r="E161" s="190"/>
    </row>
    <row r="162" spans="4:5" ht="12">
      <c r="D162" s="190"/>
      <c r="E162" s="190"/>
    </row>
    <row r="163" spans="4:5" ht="12">
      <c r="D163" s="190"/>
      <c r="E163" s="190"/>
    </row>
    <row r="164" spans="4:5" ht="12">
      <c r="D164" s="190"/>
      <c r="E164" s="190"/>
    </row>
    <row r="165" spans="4:5" ht="12">
      <c r="D165" s="190"/>
      <c r="E165" s="190"/>
    </row>
    <row r="166" spans="4:5" ht="12">
      <c r="D166" s="190"/>
      <c r="E166" s="190"/>
    </row>
    <row r="167" spans="4:5" ht="12">
      <c r="D167" s="190"/>
      <c r="E167" s="190"/>
    </row>
    <row r="168" spans="4:5" ht="12">
      <c r="D168" s="190"/>
      <c r="E168" s="190"/>
    </row>
    <row r="169" spans="4:5" ht="12">
      <c r="D169" s="190"/>
      <c r="E169" s="190"/>
    </row>
    <row r="170" spans="4:5" ht="12">
      <c r="D170" s="190"/>
      <c r="E170" s="190"/>
    </row>
    <row r="171" spans="4:5" ht="12">
      <c r="D171" s="190"/>
      <c r="E171" s="190"/>
    </row>
    <row r="172" spans="4:5" ht="12">
      <c r="D172" s="190"/>
      <c r="E172" s="190"/>
    </row>
    <row r="173" spans="4:5" ht="12">
      <c r="D173" s="190"/>
      <c r="E173" s="190"/>
    </row>
    <row r="174" spans="4:5" ht="12">
      <c r="D174" s="190"/>
      <c r="E174" s="190"/>
    </row>
    <row r="175" spans="4:5" ht="12">
      <c r="D175" s="190"/>
      <c r="E175" s="190"/>
    </row>
    <row r="176" spans="4:5" ht="12">
      <c r="D176" s="190"/>
      <c r="E176" s="190"/>
    </row>
    <row r="177" spans="4:5" ht="12">
      <c r="D177" s="190"/>
      <c r="E177" s="190"/>
    </row>
    <row r="178" spans="4:5" ht="12">
      <c r="D178" s="190"/>
      <c r="E178" s="190"/>
    </row>
    <row r="179" spans="4:5" ht="12">
      <c r="D179" s="190"/>
      <c r="E179" s="190"/>
    </row>
    <row r="180" spans="4:5" ht="12">
      <c r="D180" s="190"/>
      <c r="E180" s="190"/>
    </row>
    <row r="181" spans="4:5" ht="12">
      <c r="D181" s="190"/>
      <c r="E181" s="190"/>
    </row>
    <row r="182" spans="4:5" ht="12">
      <c r="D182" s="190"/>
      <c r="E182" s="190"/>
    </row>
    <row r="183" spans="4:5" ht="12">
      <c r="D183" s="190"/>
      <c r="E183" s="190"/>
    </row>
    <row r="184" spans="4:5" ht="12">
      <c r="D184" s="190"/>
      <c r="E184" s="190"/>
    </row>
    <row r="185" spans="4:5" ht="12">
      <c r="D185" s="190"/>
      <c r="E185" s="190"/>
    </row>
    <row r="186" spans="4:5" ht="12">
      <c r="D186" s="190"/>
      <c r="E186" s="190"/>
    </row>
    <row r="187" spans="4:5" ht="12">
      <c r="D187" s="190"/>
      <c r="E187" s="190"/>
    </row>
    <row r="188" spans="4:5" ht="12">
      <c r="D188" s="190"/>
      <c r="E188" s="190"/>
    </row>
    <row r="189" spans="4:5" ht="12">
      <c r="D189" s="190"/>
      <c r="E189" s="190"/>
    </row>
    <row r="190" spans="4:5" ht="12">
      <c r="D190" s="190"/>
      <c r="E190" s="190"/>
    </row>
    <row r="191" spans="4:5" ht="12">
      <c r="D191" s="190"/>
      <c r="E191" s="190"/>
    </row>
    <row r="192" spans="4:5" ht="12">
      <c r="D192" s="190"/>
      <c r="E192" s="190"/>
    </row>
    <row r="193" spans="4:5" ht="12">
      <c r="D193" s="190"/>
      <c r="E193" s="190"/>
    </row>
    <row r="194" spans="4:5" ht="12">
      <c r="D194" s="190"/>
      <c r="E194" s="190"/>
    </row>
    <row r="195" spans="4:5" ht="12">
      <c r="D195" s="190"/>
      <c r="E195" s="190"/>
    </row>
    <row r="196" spans="4:5" ht="12">
      <c r="D196" s="190"/>
      <c r="E196" s="190"/>
    </row>
    <row r="197" spans="4:5" ht="12">
      <c r="D197" s="190"/>
      <c r="E197" s="190"/>
    </row>
    <row r="198" spans="4:5" ht="12">
      <c r="D198" s="190"/>
      <c r="E198" s="190"/>
    </row>
    <row r="199" spans="4:5" ht="12">
      <c r="D199" s="190"/>
      <c r="E199" s="190"/>
    </row>
    <row r="200" spans="4:5" ht="12">
      <c r="D200" s="190"/>
      <c r="E200" s="190"/>
    </row>
    <row r="201" spans="4:5" ht="12">
      <c r="D201" s="190"/>
      <c r="E201" s="190"/>
    </row>
    <row r="202" spans="4:5" ht="12">
      <c r="D202" s="190"/>
      <c r="E202" s="190"/>
    </row>
    <row r="203" spans="4:5" ht="12">
      <c r="D203" s="190"/>
      <c r="E203" s="190"/>
    </row>
    <row r="204" spans="4:5" ht="12">
      <c r="D204" s="190"/>
      <c r="E204" s="190"/>
    </row>
    <row r="205" spans="4:5" ht="12">
      <c r="D205" s="190"/>
      <c r="E205" s="190"/>
    </row>
    <row r="206" spans="4:5" ht="12">
      <c r="D206" s="190"/>
      <c r="E206" s="190"/>
    </row>
    <row r="207" spans="4:5" ht="12">
      <c r="D207" s="190"/>
      <c r="E207" s="190"/>
    </row>
    <row r="208" spans="4:5" ht="12">
      <c r="D208" s="190"/>
      <c r="E208" s="190"/>
    </row>
    <row r="209" spans="4:5" ht="12">
      <c r="D209" s="190"/>
      <c r="E209" s="190"/>
    </row>
    <row r="210" spans="4:5" ht="12">
      <c r="D210" s="190"/>
      <c r="E210" s="190"/>
    </row>
    <row r="211" spans="4:5" ht="12">
      <c r="D211" s="190"/>
      <c r="E211" s="190"/>
    </row>
    <row r="212" spans="4:5" ht="12">
      <c r="D212" s="190"/>
      <c r="E212" s="190"/>
    </row>
    <row r="213" spans="4:5" ht="12">
      <c r="D213" s="190"/>
      <c r="E213" s="190"/>
    </row>
    <row r="214" spans="4:5" ht="12">
      <c r="D214" s="190"/>
      <c r="E214" s="190"/>
    </row>
    <row r="215" spans="4:5" ht="12">
      <c r="D215" s="190"/>
      <c r="E215" s="190"/>
    </row>
    <row r="216" spans="4:5" ht="12">
      <c r="D216" s="190"/>
      <c r="E216" s="190"/>
    </row>
    <row r="217" spans="4:5" ht="12">
      <c r="D217" s="190"/>
      <c r="E217" s="190"/>
    </row>
    <row r="218" spans="4:5" ht="12">
      <c r="D218" s="190"/>
      <c r="E218" s="190"/>
    </row>
    <row r="219" spans="4:5" ht="12">
      <c r="D219" s="190"/>
      <c r="E219" s="190"/>
    </row>
    <row r="220" spans="4:5" ht="12">
      <c r="D220" s="190"/>
      <c r="E220" s="190"/>
    </row>
    <row r="221" spans="4:5" ht="12">
      <c r="D221" s="190"/>
      <c r="E221" s="190"/>
    </row>
    <row r="222" spans="4:5" ht="12">
      <c r="D222" s="190"/>
      <c r="E222" s="190"/>
    </row>
  </sheetData>
  <mergeCells count="6">
    <mergeCell ref="N1:P1"/>
    <mergeCell ref="G4:I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61">
      <selection activeCell="I78" sqref="I78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344" t="s">
        <v>105</v>
      </c>
      <c r="F1" s="344"/>
    </row>
    <row r="2" ht="3.75" customHeight="1"/>
    <row r="3" spans="1:5" ht="15" customHeight="1">
      <c r="A3" s="345" t="s">
        <v>106</v>
      </c>
      <c r="B3" s="345"/>
      <c r="C3" s="345"/>
      <c r="D3" s="345"/>
      <c r="E3" s="18"/>
    </row>
    <row r="4" spans="1:5" ht="14.25">
      <c r="A4" s="346" t="s">
        <v>107</v>
      </c>
      <c r="B4" s="346"/>
      <c r="C4" s="346"/>
      <c r="D4" s="346"/>
      <c r="E4" s="18"/>
    </row>
    <row r="5" spans="1:5" ht="12.75">
      <c r="A5" s="18"/>
      <c r="B5" s="332"/>
      <c r="C5" s="333"/>
      <c r="D5" s="333"/>
      <c r="E5" s="18"/>
    </row>
    <row r="6" spans="1:7" ht="13.5">
      <c r="A6" s="203" t="s">
        <v>70</v>
      </c>
      <c r="B6" s="55"/>
      <c r="C6" s="55"/>
      <c r="D6" s="203" t="s">
        <v>380</v>
      </c>
      <c r="E6" s="92"/>
      <c r="F6" s="92"/>
      <c r="G6" s="92"/>
    </row>
    <row r="7" ht="12.75">
      <c r="A7" s="257" t="s">
        <v>544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59" t="s">
        <v>110</v>
      </c>
      <c r="B10" s="359" t="s">
        <v>111</v>
      </c>
      <c r="C10" s="342" t="s">
        <v>112</v>
      </c>
      <c r="D10" s="343"/>
      <c r="E10" s="343"/>
      <c r="F10" s="343"/>
    </row>
    <row r="11" spans="1:6" ht="25.5">
      <c r="A11" s="359"/>
      <c r="B11" s="359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6">
        <v>832380</v>
      </c>
      <c r="C19" s="226">
        <f>B19</f>
        <v>832380</v>
      </c>
      <c r="D19" s="274"/>
      <c r="E19" s="274"/>
      <c r="F19" s="10"/>
      <c r="J19" s="258"/>
    </row>
    <row r="20" spans="1:7" ht="12.75">
      <c r="A20" s="64" t="s">
        <v>124</v>
      </c>
      <c r="B20" s="226">
        <v>395558</v>
      </c>
      <c r="C20" s="226">
        <v>172640</v>
      </c>
      <c r="D20" s="226">
        <v>140810</v>
      </c>
      <c r="E20" s="226">
        <v>82108</v>
      </c>
      <c r="F20" s="226"/>
      <c r="G20" s="233"/>
    </row>
    <row r="21" spans="1:10" ht="25.5">
      <c r="A21" s="64" t="s">
        <v>125</v>
      </c>
      <c r="B21" s="213" t="s">
        <v>108</v>
      </c>
      <c r="C21" s="213"/>
      <c r="D21" s="213"/>
      <c r="E21" s="213"/>
      <c r="F21" s="213"/>
      <c r="J21" s="22"/>
    </row>
    <row r="22" spans="1:6" ht="12.75">
      <c r="A22" s="64" t="s">
        <v>126</v>
      </c>
      <c r="B22" s="213" t="s">
        <v>108</v>
      </c>
      <c r="C22" s="213" t="s">
        <v>108</v>
      </c>
      <c r="D22" s="213" t="s">
        <v>108</v>
      </c>
      <c r="E22" s="213"/>
      <c r="F22" s="213"/>
    </row>
    <row r="23" spans="1:6" ht="12.75">
      <c r="A23" s="64" t="s">
        <v>127</v>
      </c>
      <c r="B23" s="213" t="s">
        <v>108</v>
      </c>
      <c r="C23" s="213" t="s">
        <v>108</v>
      </c>
      <c r="D23" s="213" t="s">
        <v>108</v>
      </c>
      <c r="E23" s="213"/>
      <c r="F23" s="213"/>
    </row>
    <row r="24" spans="1:6" ht="25.5">
      <c r="A24" s="64" t="s">
        <v>128</v>
      </c>
      <c r="B24" s="213"/>
      <c r="C24" s="213"/>
      <c r="D24" s="213" t="s">
        <v>108</v>
      </c>
      <c r="E24" s="213"/>
      <c r="F24" s="213"/>
    </row>
    <row r="25" spans="1:6" ht="12.75">
      <c r="A25" s="65" t="s">
        <v>129</v>
      </c>
      <c r="B25" s="213" t="s">
        <v>108</v>
      </c>
      <c r="C25" s="213" t="s">
        <v>108</v>
      </c>
      <c r="D25" s="213" t="s">
        <v>108</v>
      </c>
      <c r="E25" s="213"/>
      <c r="F25" s="213"/>
    </row>
    <row r="26" spans="1:6" ht="25.5">
      <c r="A26" s="65" t="s">
        <v>130</v>
      </c>
      <c r="B26" s="213" t="s">
        <v>108</v>
      </c>
      <c r="C26" s="213" t="s">
        <v>108</v>
      </c>
      <c r="D26" s="213" t="s">
        <v>108</v>
      </c>
      <c r="E26" s="213"/>
      <c r="F26" s="213"/>
    </row>
    <row r="27" spans="1:6" ht="12.75">
      <c r="A27" s="65" t="s">
        <v>131</v>
      </c>
      <c r="B27" s="213" t="s">
        <v>108</v>
      </c>
      <c r="C27" s="213" t="s">
        <v>108</v>
      </c>
      <c r="D27" s="213" t="s">
        <v>108</v>
      </c>
      <c r="E27" s="213"/>
      <c r="F27" s="213"/>
    </row>
    <row r="28" spans="1:6" ht="12.75">
      <c r="A28" s="65" t="s">
        <v>20</v>
      </c>
      <c r="B28" s="213"/>
      <c r="C28" s="213"/>
      <c r="D28" s="213" t="s">
        <v>108</v>
      </c>
      <c r="E28" s="213"/>
      <c r="F28" s="213"/>
    </row>
    <row r="29" spans="1:6" ht="12.75">
      <c r="A29" s="63" t="s">
        <v>132</v>
      </c>
      <c r="B29" s="216">
        <f>SUM(B14:B24)</f>
        <v>1227938</v>
      </c>
      <c r="C29" s="216">
        <f>SUM(C14:C24)</f>
        <v>1005020</v>
      </c>
      <c r="D29" s="216">
        <f>SUM(D14:D24)</f>
        <v>140810</v>
      </c>
      <c r="E29" s="216">
        <f>SUM(E14:E24)</f>
        <v>82108</v>
      </c>
      <c r="F29" s="213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59" t="s">
        <v>110</v>
      </c>
      <c r="B32" s="359" t="s">
        <v>135</v>
      </c>
      <c r="C32" s="359" t="s">
        <v>136</v>
      </c>
      <c r="D32" s="359"/>
      <c r="E32" s="359"/>
      <c r="F32" s="359"/>
      <c r="G32" s="359" t="s">
        <v>137</v>
      </c>
    </row>
    <row r="33" spans="1:7" ht="9.75" customHeight="1">
      <c r="A33" s="359"/>
      <c r="B33" s="359"/>
      <c r="C33" s="359"/>
      <c r="D33" s="359"/>
      <c r="E33" s="359"/>
      <c r="F33" s="359"/>
      <c r="G33" s="359"/>
    </row>
    <row r="34" spans="1:7" ht="27" customHeight="1">
      <c r="A34" s="359"/>
      <c r="B34" s="359"/>
      <c r="C34" s="43" t="s">
        <v>113</v>
      </c>
      <c r="D34" s="43" t="s">
        <v>138</v>
      </c>
      <c r="E34" s="43" t="s">
        <v>139</v>
      </c>
      <c r="F34" s="43" t="s">
        <v>140</v>
      </c>
      <c r="G34" s="359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7" t="s">
        <v>108</v>
      </c>
      <c r="C49" s="217" t="s">
        <v>108</v>
      </c>
      <c r="D49" s="217" t="s">
        <v>108</v>
      </c>
      <c r="E49" s="217" t="s">
        <v>108</v>
      </c>
      <c r="F49" s="213"/>
      <c r="G49" s="213"/>
    </row>
    <row r="50" spans="1:7" ht="25.5">
      <c r="A50" s="64" t="s">
        <v>150</v>
      </c>
      <c r="B50" s="217"/>
      <c r="C50" s="217"/>
      <c r="D50" s="217"/>
      <c r="E50" s="217"/>
      <c r="F50" s="213"/>
      <c r="G50" s="213"/>
    </row>
    <row r="51" spans="1:7" ht="25.5">
      <c r="A51" s="64" t="s">
        <v>151</v>
      </c>
      <c r="B51" s="213">
        <v>100930</v>
      </c>
      <c r="C51" s="213">
        <f>B51</f>
        <v>100930</v>
      </c>
      <c r="D51" s="217"/>
      <c r="E51" s="217"/>
      <c r="F51" s="213"/>
      <c r="G51" s="213">
        <f>C51</f>
        <v>100930</v>
      </c>
    </row>
    <row r="52" spans="1:7" ht="25.5">
      <c r="A52" s="64" t="s">
        <v>152</v>
      </c>
      <c r="B52" s="213">
        <v>390</v>
      </c>
      <c r="C52" s="213">
        <f>B52</f>
        <v>390</v>
      </c>
      <c r="D52" s="217"/>
      <c r="E52" s="217"/>
      <c r="F52" s="213"/>
      <c r="G52" s="213">
        <f>C52</f>
        <v>390</v>
      </c>
    </row>
    <row r="53" spans="1:7" ht="25.5">
      <c r="A53" s="64" t="s">
        <v>153</v>
      </c>
      <c r="B53" s="213">
        <v>308097</v>
      </c>
      <c r="C53" s="226">
        <f>B53</f>
        <v>308097</v>
      </c>
      <c r="D53" s="217" t="s">
        <v>108</v>
      </c>
      <c r="E53" s="217" t="s">
        <v>108</v>
      </c>
      <c r="F53" s="213"/>
      <c r="G53" s="213">
        <f>C53</f>
        <v>308097</v>
      </c>
    </row>
    <row r="54" spans="1:7" ht="12.75">
      <c r="A54" s="64" t="s">
        <v>154</v>
      </c>
      <c r="B54" s="217" t="s">
        <v>108</v>
      </c>
      <c r="C54" s="217" t="s">
        <v>108</v>
      </c>
      <c r="D54" s="217" t="s">
        <v>108</v>
      </c>
      <c r="E54" s="217" t="s">
        <v>108</v>
      </c>
      <c r="F54" s="213"/>
      <c r="G54" s="213"/>
    </row>
    <row r="55" spans="1:7" ht="13.5" customHeight="1">
      <c r="A55" s="63" t="s">
        <v>155</v>
      </c>
      <c r="B55" s="216">
        <f>SUM(B37,B38,B40,B41,B42,B43,B50,B51,B52,B53)</f>
        <v>409417</v>
      </c>
      <c r="C55" s="216">
        <f>SUM(C37,C38,C40,C41,C42,C43,C50,C51,C52,C53)</f>
        <v>409417</v>
      </c>
      <c r="D55" s="216"/>
      <c r="E55" s="216"/>
      <c r="F55" s="216"/>
      <c r="G55" s="216">
        <f>SUM(G37,G38,G40,G41,G42,G43,G50,G51,G52,G53)</f>
        <v>409417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40" t="s">
        <v>165</v>
      </c>
      <c r="B66" s="341"/>
      <c r="C66" s="341"/>
      <c r="D66" s="341"/>
      <c r="E66" s="341"/>
      <c r="F66" s="73"/>
    </row>
    <row r="69" ht="12.75">
      <c r="A69" s="9" t="s">
        <v>545</v>
      </c>
    </row>
    <row r="72" spans="2:9" ht="12.75" customHeight="1">
      <c r="B72" s="89"/>
      <c r="C72" s="81"/>
      <c r="D72" s="18"/>
      <c r="E72" s="225"/>
      <c r="F72" s="225"/>
      <c r="G72" s="225"/>
      <c r="H72" s="225"/>
      <c r="I72" s="225"/>
    </row>
    <row r="73" spans="1:9" ht="12.75">
      <c r="A73" s="89" t="s">
        <v>221</v>
      </c>
      <c r="B73" s="81"/>
      <c r="D73" s="326" t="s">
        <v>560</v>
      </c>
      <c r="E73" s="225"/>
      <c r="G73" s="88"/>
      <c r="H73" s="88"/>
      <c r="I73" s="82"/>
    </row>
    <row r="74" spans="1:9" ht="12.75">
      <c r="A74" s="87"/>
      <c r="B74" s="87"/>
      <c r="D74" s="9"/>
      <c r="E74" s="9"/>
      <c r="H74" s="88"/>
      <c r="I74" s="82"/>
    </row>
    <row r="75" spans="1:6" ht="12.75">
      <c r="A75" s="327" t="s">
        <v>500</v>
      </c>
      <c r="B75" s="87"/>
      <c r="D75" s="327"/>
      <c r="E75" s="88"/>
      <c r="F75" s="327" t="s">
        <v>561</v>
      </c>
    </row>
    <row r="76" spans="4:6" ht="12.75">
      <c r="D76" s="9"/>
      <c r="E76" s="9"/>
      <c r="F76" s="22"/>
    </row>
    <row r="77" spans="4:6" ht="12.75">
      <c r="D77" s="88"/>
      <c r="E77" s="9"/>
      <c r="F77" s="22"/>
    </row>
    <row r="78" spans="4:6" ht="12.75">
      <c r="D78" s="326" t="s">
        <v>562</v>
      </c>
      <c r="E78" s="326"/>
      <c r="F78" s="22"/>
    </row>
    <row r="79" ht="12.75">
      <c r="F79" s="22"/>
    </row>
    <row r="80" spans="4:6" ht="12.75">
      <c r="D80" s="327"/>
      <c r="E80" s="88"/>
      <c r="F80" s="327" t="s">
        <v>563</v>
      </c>
    </row>
  </sheetData>
  <mergeCells count="12">
    <mergeCell ref="E1:F1"/>
    <mergeCell ref="A3:D3"/>
    <mergeCell ref="A4:D4"/>
    <mergeCell ref="B5:D5"/>
    <mergeCell ref="G32:G34"/>
    <mergeCell ref="A10:A11"/>
    <mergeCell ref="B10:B11"/>
    <mergeCell ref="C10:F10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workbookViewId="0" topLeftCell="A71">
      <selection activeCell="A43" sqref="A43:A77"/>
    </sheetView>
  </sheetViews>
  <sheetFormatPr defaultColWidth="9.140625" defaultRowHeight="12.75"/>
  <cols>
    <col min="1" max="1" width="34.28125" style="22" bestFit="1" customWidth="1"/>
    <col min="2" max="2" width="13.57421875" style="22" customWidth="1"/>
    <col min="3" max="3" width="10.421875" style="22" bestFit="1" customWidth="1"/>
    <col min="4" max="4" width="7.7109375" style="22" customWidth="1"/>
    <col min="5" max="5" width="6.7109375" style="22" customWidth="1"/>
    <col min="6" max="6" width="33.28125" style="22" customWidth="1"/>
    <col min="7" max="7" width="14.851562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14.140625" style="254" customWidth="1"/>
    <col min="12" max="12" width="14.00390625" style="254" customWidth="1"/>
    <col min="13" max="13" width="7.7109375" style="254" customWidth="1"/>
    <col min="14" max="14" width="7.140625" style="22" customWidth="1"/>
    <col min="15" max="15" width="12.421875" style="320" customWidth="1"/>
    <col min="16" max="16" width="12.00390625" style="22" customWidth="1"/>
    <col min="17" max="16384" width="9.140625" style="22" customWidth="1"/>
  </cols>
  <sheetData>
    <row r="1" spans="3:16" ht="24.75" customHeight="1">
      <c r="C1" s="254"/>
      <c r="D1" s="254"/>
      <c r="E1" s="254"/>
      <c r="F1" s="254"/>
      <c r="G1" s="254"/>
      <c r="H1" s="254"/>
      <c r="I1" s="254"/>
      <c r="J1" s="254"/>
      <c r="M1" s="381" t="s">
        <v>166</v>
      </c>
      <c r="N1" s="382"/>
      <c r="O1" s="334"/>
      <c r="P1" s="335"/>
    </row>
    <row r="2" spans="3:16" ht="24.75" customHeight="1">
      <c r="C2" s="254"/>
      <c r="D2" s="254"/>
      <c r="E2" s="254"/>
      <c r="F2" s="254"/>
      <c r="G2" s="254"/>
      <c r="H2" s="254"/>
      <c r="I2" s="254"/>
      <c r="J2" s="254"/>
      <c r="O2" s="316"/>
      <c r="P2" s="265"/>
    </row>
    <row r="3" spans="1:15" s="254" customFormat="1" ht="14.25">
      <c r="A3" s="246"/>
      <c r="B3" s="246"/>
      <c r="C3" s="246"/>
      <c r="D3" s="246"/>
      <c r="E3" s="246"/>
      <c r="F3" s="245"/>
      <c r="G3" s="241"/>
      <c r="H3" s="245" t="s">
        <v>106</v>
      </c>
      <c r="I3" s="241"/>
      <c r="J3" s="241"/>
      <c r="K3" s="241"/>
      <c r="L3" s="241"/>
      <c r="M3" s="255"/>
      <c r="N3" s="255"/>
      <c r="O3" s="317"/>
    </row>
    <row r="4" spans="1:16" s="254" customFormat="1" ht="14.25">
      <c r="A4" s="253"/>
      <c r="B4" s="253"/>
      <c r="C4" s="253"/>
      <c r="D4" s="253"/>
      <c r="E4" s="253"/>
      <c r="F4" s="242"/>
      <c r="G4" s="336" t="s">
        <v>167</v>
      </c>
      <c r="H4" s="336"/>
      <c r="I4" s="336"/>
      <c r="J4" s="243"/>
      <c r="K4" s="243"/>
      <c r="L4" s="243"/>
      <c r="M4" s="243"/>
      <c r="N4" s="243"/>
      <c r="O4" s="318"/>
      <c r="P4" s="243"/>
    </row>
    <row r="5" spans="1:16" s="254" customFormat="1" ht="14.25">
      <c r="A5" s="246"/>
      <c r="B5" s="246"/>
      <c r="C5" s="246"/>
      <c r="D5" s="246"/>
      <c r="E5" s="246"/>
      <c r="F5" s="246"/>
      <c r="G5" s="246"/>
      <c r="H5" s="246"/>
      <c r="I5" s="246"/>
      <c r="J5" s="243"/>
      <c r="K5" s="243"/>
      <c r="L5" s="243"/>
      <c r="M5" s="243"/>
      <c r="N5" s="243"/>
      <c r="O5" s="318"/>
      <c r="P5" s="243"/>
    </row>
    <row r="6" spans="1:16" s="254" customFormat="1" ht="15">
      <c r="A6" s="257" t="s">
        <v>70</v>
      </c>
      <c r="B6" s="266"/>
      <c r="C6" s="243"/>
      <c r="D6" s="243"/>
      <c r="E6" s="243"/>
      <c r="F6" s="78"/>
      <c r="G6" s="247"/>
      <c r="H6" s="247"/>
      <c r="I6" s="247"/>
      <c r="J6" s="248"/>
      <c r="K6" s="79"/>
      <c r="L6" s="256"/>
      <c r="M6" s="257" t="s">
        <v>380</v>
      </c>
      <c r="N6" s="256"/>
      <c r="O6" s="319"/>
      <c r="P6" s="256"/>
    </row>
    <row r="7" spans="1:16" s="254" customFormat="1" ht="12.75">
      <c r="A7" s="257" t="s">
        <v>544</v>
      </c>
      <c r="B7" s="266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318"/>
      <c r="P7" s="243"/>
    </row>
    <row r="8" spans="1:16" s="254" customFormat="1" ht="12.75">
      <c r="A8" s="267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318"/>
      <c r="P8" s="243"/>
    </row>
    <row r="9" spans="1:16" ht="12.75">
      <c r="A9" s="262"/>
      <c r="B9" s="260"/>
      <c r="C9" s="268"/>
      <c r="D9" s="262"/>
      <c r="E9" s="262"/>
      <c r="F9" s="262"/>
      <c r="G9" s="262"/>
      <c r="H9" s="262"/>
      <c r="I9" s="269"/>
      <c r="J9" s="270" t="s">
        <v>108</v>
      </c>
      <c r="K9" s="270"/>
      <c r="L9" s="270"/>
      <c r="M9" s="270"/>
      <c r="N9" s="262"/>
      <c r="P9" s="271" t="s">
        <v>73</v>
      </c>
    </row>
    <row r="10" spans="1:16" s="272" customFormat="1" ht="12.75">
      <c r="A10" s="321" t="s">
        <v>110</v>
      </c>
      <c r="B10" s="321" t="s">
        <v>168</v>
      </c>
      <c r="C10" s="321"/>
      <c r="D10" s="321"/>
      <c r="E10" s="321"/>
      <c r="F10" s="321"/>
      <c r="G10" s="321"/>
      <c r="H10" s="321"/>
      <c r="I10" s="321"/>
      <c r="J10" s="321" t="s">
        <v>169</v>
      </c>
      <c r="K10" s="321"/>
      <c r="L10" s="321"/>
      <c r="M10" s="321"/>
      <c r="N10" s="321"/>
      <c r="O10" s="321"/>
      <c r="P10" s="321" t="s">
        <v>170</v>
      </c>
    </row>
    <row r="11" spans="1:16" s="272" customFormat="1" ht="12.75">
      <c r="A11" s="378"/>
      <c r="B11" s="321" t="s">
        <v>171</v>
      </c>
      <c r="C11" s="321" t="s">
        <v>172</v>
      </c>
      <c r="D11" s="321" t="s">
        <v>173</v>
      </c>
      <c r="E11" s="321" t="s">
        <v>174</v>
      </c>
      <c r="F11" s="321" t="s">
        <v>175</v>
      </c>
      <c r="G11" s="321" t="s">
        <v>176</v>
      </c>
      <c r="H11" s="321" t="s">
        <v>177</v>
      </c>
      <c r="I11" s="321" t="s">
        <v>178</v>
      </c>
      <c r="J11" s="321" t="s">
        <v>179</v>
      </c>
      <c r="K11" s="376" t="s">
        <v>180</v>
      </c>
      <c r="L11" s="376"/>
      <c r="M11" s="376"/>
      <c r="N11" s="376"/>
      <c r="O11" s="377" t="s">
        <v>181</v>
      </c>
      <c r="P11" s="321"/>
    </row>
    <row r="12" spans="1:16" s="272" customFormat="1" ht="25.5" customHeight="1">
      <c r="A12" s="378"/>
      <c r="B12" s="321"/>
      <c r="C12" s="321"/>
      <c r="D12" s="321"/>
      <c r="E12" s="321"/>
      <c r="F12" s="321"/>
      <c r="G12" s="321"/>
      <c r="H12" s="321"/>
      <c r="I12" s="321"/>
      <c r="J12" s="321"/>
      <c r="K12" s="321" t="s">
        <v>182</v>
      </c>
      <c r="L12" s="321"/>
      <c r="M12" s="321" t="s">
        <v>183</v>
      </c>
      <c r="N12" s="321"/>
      <c r="O12" s="377"/>
      <c r="P12" s="321"/>
    </row>
    <row r="13" spans="1:16" s="272" customFormat="1" ht="8.25" customHeight="1">
      <c r="A13" s="378"/>
      <c r="B13" s="321"/>
      <c r="C13" s="321"/>
      <c r="D13" s="321"/>
      <c r="E13" s="321"/>
      <c r="F13" s="321"/>
      <c r="G13" s="321"/>
      <c r="H13" s="321"/>
      <c r="I13" s="321"/>
      <c r="J13" s="321"/>
      <c r="K13" s="378"/>
      <c r="L13" s="378"/>
      <c r="M13" s="378"/>
      <c r="N13" s="378"/>
      <c r="O13" s="377"/>
      <c r="P13" s="321"/>
    </row>
    <row r="14" spans="1:16" s="272" customFormat="1" ht="25.5">
      <c r="A14" s="378"/>
      <c r="B14" s="321"/>
      <c r="C14" s="375"/>
      <c r="D14" s="375"/>
      <c r="E14" s="321"/>
      <c r="F14" s="375"/>
      <c r="G14" s="321"/>
      <c r="H14" s="321"/>
      <c r="I14" s="321"/>
      <c r="J14" s="375"/>
      <c r="K14" s="194" t="s">
        <v>184</v>
      </c>
      <c r="L14" s="194" t="s">
        <v>185</v>
      </c>
      <c r="M14" s="194" t="s">
        <v>184</v>
      </c>
      <c r="N14" s="194" t="s">
        <v>185</v>
      </c>
      <c r="O14" s="377"/>
      <c r="P14" s="321"/>
    </row>
    <row r="15" spans="1:16" s="273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312">
        <v>13</v>
      </c>
      <c r="P15" s="76">
        <v>14</v>
      </c>
    </row>
    <row r="16" spans="1:16" s="272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322" t="s">
        <v>108</v>
      </c>
      <c r="P16" s="274"/>
    </row>
    <row r="17" spans="1:16" s="272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322" t="s">
        <v>108</v>
      </c>
      <c r="P17" s="274"/>
    </row>
    <row r="18" spans="1:16" s="275" customFormat="1" ht="12.75">
      <c r="A18" s="84" t="s">
        <v>192</v>
      </c>
      <c r="B18" s="85"/>
      <c r="C18" s="23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22"/>
      <c r="P18" s="274"/>
    </row>
    <row r="19" spans="1:16" s="272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322"/>
      <c r="P19" s="295"/>
    </row>
    <row r="20" spans="1:16" s="275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322"/>
      <c r="P20" s="295"/>
    </row>
    <row r="21" spans="1:16" s="275" customFormat="1" ht="12.75">
      <c r="A21" s="235"/>
      <c r="B21" s="235"/>
      <c r="C21" s="85"/>
      <c r="D21" s="85"/>
      <c r="E21" s="85"/>
      <c r="F21" s="65"/>
      <c r="G21" s="276"/>
      <c r="H21" s="276"/>
      <c r="I21" s="276"/>
      <c r="J21" s="85"/>
      <c r="K21" s="85"/>
      <c r="L21" s="85"/>
      <c r="M21" s="85"/>
      <c r="N21" s="85"/>
      <c r="O21" s="322"/>
      <c r="P21" s="295"/>
    </row>
    <row r="22" spans="1:16" s="275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322"/>
      <c r="P22" s="295"/>
    </row>
    <row r="23" spans="1:16" s="275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322"/>
      <c r="P23" s="295"/>
    </row>
    <row r="24" spans="1:16" s="275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322"/>
      <c r="P24" s="295"/>
    </row>
    <row r="25" spans="1:16" s="275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323"/>
      <c r="P25" s="296"/>
    </row>
    <row r="26" spans="1:16" s="275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323"/>
      <c r="P26" s="296"/>
    </row>
    <row r="27" spans="1:16" s="275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323"/>
      <c r="P27" s="296"/>
    </row>
    <row r="28" spans="1:16" s="275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323"/>
      <c r="P28" s="296"/>
    </row>
    <row r="29" spans="1:16" s="275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323"/>
      <c r="P29" s="296"/>
    </row>
    <row r="30" spans="1:16" s="275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323"/>
      <c r="P30" s="296"/>
    </row>
    <row r="31" spans="1:16" s="275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323"/>
      <c r="P31" s="296"/>
    </row>
    <row r="32" spans="1:16" s="275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323"/>
      <c r="P32" s="297"/>
    </row>
    <row r="33" spans="1:16" s="275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323"/>
      <c r="P33" s="296"/>
    </row>
    <row r="34" spans="1:16" s="275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323"/>
      <c r="P34" s="296"/>
    </row>
    <row r="35" spans="1:16" s="275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323"/>
      <c r="P35" s="296"/>
    </row>
    <row r="36" spans="1:16" s="272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322"/>
      <c r="P36" s="295"/>
    </row>
    <row r="37" spans="1:16" s="272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322"/>
      <c r="P37" s="295"/>
    </row>
    <row r="38" spans="1:16" s="272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322"/>
      <c r="P38" s="295"/>
    </row>
    <row r="39" spans="1:16" s="272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322"/>
      <c r="P39" s="295"/>
    </row>
    <row r="40" spans="1:16" s="272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322"/>
      <c r="P40" s="295"/>
    </row>
    <row r="41" spans="1:16" s="272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22"/>
      <c r="P41" s="295"/>
    </row>
    <row r="42" spans="1:16" s="272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322" t="s">
        <v>108</v>
      </c>
      <c r="P42" s="295"/>
    </row>
    <row r="43" spans="1:19" s="275" customFormat="1" ht="25.5">
      <c r="A43" s="236" t="s">
        <v>222</v>
      </c>
      <c r="B43" s="249" t="s">
        <v>223</v>
      </c>
      <c r="C43" s="287">
        <v>3204</v>
      </c>
      <c r="D43" s="250" t="s">
        <v>225</v>
      </c>
      <c r="E43" s="250" t="s">
        <v>226</v>
      </c>
      <c r="F43" s="286" t="s">
        <v>533</v>
      </c>
      <c r="G43" s="277" t="s">
        <v>227</v>
      </c>
      <c r="H43" s="249" t="s">
        <v>229</v>
      </c>
      <c r="I43" s="249" t="s">
        <v>229</v>
      </c>
      <c r="J43" s="251">
        <v>247140.54</v>
      </c>
      <c r="K43" s="251">
        <v>631439.51</v>
      </c>
      <c r="L43" s="251">
        <v>427905.41</v>
      </c>
      <c r="M43" s="251"/>
      <c r="N43" s="251"/>
      <c r="O43" s="251">
        <f>J43+K43-L43+M43-N43</f>
        <v>450674.6400000001</v>
      </c>
      <c r="P43" s="298">
        <v>0.941</v>
      </c>
      <c r="R43" s="300"/>
      <c r="S43" s="301"/>
    </row>
    <row r="44" spans="1:19" s="275" customFormat="1" ht="25.5">
      <c r="A44" s="237" t="s">
        <v>384</v>
      </c>
      <c r="B44" s="249" t="s">
        <v>390</v>
      </c>
      <c r="C44" s="287">
        <v>12000</v>
      </c>
      <c r="D44" s="250" t="s">
        <v>225</v>
      </c>
      <c r="E44" s="250" t="s">
        <v>226</v>
      </c>
      <c r="F44" s="286" t="s">
        <v>538</v>
      </c>
      <c r="G44" s="277" t="s">
        <v>395</v>
      </c>
      <c r="H44" s="249" t="s">
        <v>229</v>
      </c>
      <c r="I44" s="249" t="s">
        <v>229</v>
      </c>
      <c r="J44" s="251">
        <v>76800</v>
      </c>
      <c r="K44" s="251">
        <v>198324</v>
      </c>
      <c r="L44" s="251">
        <v>157458</v>
      </c>
      <c r="M44" s="251"/>
      <c r="N44" s="251"/>
      <c r="O44" s="251">
        <f aca="true" t="shared" si="0" ref="O44:O78">J44+K44-L44+M44-N44</f>
        <v>117666</v>
      </c>
      <c r="P44" s="298">
        <v>0.246</v>
      </c>
      <c r="R44" s="300"/>
      <c r="S44" s="301"/>
    </row>
    <row r="45" spans="1:19" s="275" customFormat="1" ht="25.5">
      <c r="A45" s="237" t="s">
        <v>396</v>
      </c>
      <c r="B45" s="249" t="s">
        <v>224</v>
      </c>
      <c r="C45" s="287">
        <v>24972</v>
      </c>
      <c r="D45" s="250" t="s">
        <v>225</v>
      </c>
      <c r="E45" s="250" t="s">
        <v>226</v>
      </c>
      <c r="F45" s="286" t="s">
        <v>538</v>
      </c>
      <c r="G45" s="277" t="s">
        <v>228</v>
      </c>
      <c r="H45" s="249" t="s">
        <v>229</v>
      </c>
      <c r="I45" s="249" t="s">
        <v>229</v>
      </c>
      <c r="J45" s="251">
        <f>21105.5+577888.64</f>
        <v>598994.14</v>
      </c>
      <c r="K45" s="251">
        <v>487665.58</v>
      </c>
      <c r="L45" s="251">
        <v>254342.96</v>
      </c>
      <c r="M45" s="251"/>
      <c r="N45" s="251"/>
      <c r="O45" s="251">
        <f t="shared" si="0"/>
        <v>832316.76</v>
      </c>
      <c r="P45" s="298">
        <v>1.738</v>
      </c>
      <c r="R45" s="300"/>
      <c r="S45" s="301"/>
    </row>
    <row r="46" spans="1:19" s="275" customFormat="1" ht="25.5">
      <c r="A46" s="237" t="s">
        <v>407</v>
      </c>
      <c r="B46" s="249" t="s">
        <v>409</v>
      </c>
      <c r="C46" s="287">
        <v>58465</v>
      </c>
      <c r="D46" s="250" t="s">
        <v>225</v>
      </c>
      <c r="E46" s="250" t="s">
        <v>226</v>
      </c>
      <c r="F46" s="286" t="s">
        <v>539</v>
      </c>
      <c r="G46" s="277" t="s">
        <v>410</v>
      </c>
      <c r="H46" s="249" t="s">
        <v>229</v>
      </c>
      <c r="I46" s="249" t="s">
        <v>229</v>
      </c>
      <c r="J46" s="251">
        <f>502274.18-150525</f>
        <v>351749.18</v>
      </c>
      <c r="K46" s="251">
        <f>1242469.37+0.03</f>
        <v>1242469.4000000001</v>
      </c>
      <c r="L46" s="251">
        <v>840020.08</v>
      </c>
      <c r="M46" s="251"/>
      <c r="N46" s="251"/>
      <c r="O46" s="251">
        <f t="shared" si="0"/>
        <v>754198.5000000001</v>
      </c>
      <c r="P46" s="298">
        <v>1.575</v>
      </c>
      <c r="R46" s="300"/>
      <c r="S46" s="301"/>
    </row>
    <row r="47" spans="1:19" s="275" customFormat="1" ht="25.5">
      <c r="A47" s="237" t="s">
        <v>426</v>
      </c>
      <c r="B47" s="249" t="s">
        <v>524</v>
      </c>
      <c r="C47" s="287">
        <v>143858</v>
      </c>
      <c r="D47" s="250" t="s">
        <v>225</v>
      </c>
      <c r="E47" s="250" t="s">
        <v>226</v>
      </c>
      <c r="F47" s="286" t="s">
        <v>538</v>
      </c>
      <c r="G47" s="277" t="s">
        <v>411</v>
      </c>
      <c r="H47" s="249" t="s">
        <v>229</v>
      </c>
      <c r="I47" s="249" t="s">
        <v>229</v>
      </c>
      <c r="J47" s="251">
        <v>203228.08</v>
      </c>
      <c r="K47" s="251">
        <v>272192.08</v>
      </c>
      <c r="L47" s="251">
        <v>141669.6</v>
      </c>
      <c r="M47" s="251"/>
      <c r="N47" s="251"/>
      <c r="O47" s="251">
        <f t="shared" si="0"/>
        <v>333750.56000000006</v>
      </c>
      <c r="P47" s="298">
        <v>0.697</v>
      </c>
      <c r="R47" s="300"/>
      <c r="S47" s="301"/>
    </row>
    <row r="48" spans="1:19" s="275" customFormat="1" ht="25.5">
      <c r="A48" s="237" t="s">
        <v>431</v>
      </c>
      <c r="B48" s="249" t="s">
        <v>412</v>
      </c>
      <c r="C48" s="287">
        <v>24107</v>
      </c>
      <c r="D48" s="250" t="s">
        <v>225</v>
      </c>
      <c r="E48" s="250" t="s">
        <v>226</v>
      </c>
      <c r="F48" s="286" t="s">
        <v>538</v>
      </c>
      <c r="G48" s="277" t="s">
        <v>413</v>
      </c>
      <c r="H48" s="249" t="s">
        <v>229</v>
      </c>
      <c r="I48" s="249" t="s">
        <v>229</v>
      </c>
      <c r="J48" s="251">
        <f>1177988.14-82410</f>
        <v>1095578.14</v>
      </c>
      <c r="K48" s="251">
        <v>2269537.21</v>
      </c>
      <c r="L48" s="251">
        <v>1381350.32</v>
      </c>
      <c r="M48" s="251"/>
      <c r="N48" s="251"/>
      <c r="O48" s="251">
        <f t="shared" si="0"/>
        <v>1983765.0299999996</v>
      </c>
      <c r="P48" s="298">
        <v>4.143</v>
      </c>
      <c r="R48" s="300"/>
      <c r="S48" s="301"/>
    </row>
    <row r="49" spans="1:19" s="275" customFormat="1" ht="25.5">
      <c r="A49" s="237" t="s">
        <v>397</v>
      </c>
      <c r="B49" s="249" t="s">
        <v>387</v>
      </c>
      <c r="C49" s="287">
        <v>4650</v>
      </c>
      <c r="D49" s="250" t="s">
        <v>225</v>
      </c>
      <c r="E49" s="250" t="s">
        <v>226</v>
      </c>
      <c r="F49" s="286" t="s">
        <v>538</v>
      </c>
      <c r="G49" s="277" t="s">
        <v>398</v>
      </c>
      <c r="H49" s="249" t="s">
        <v>229</v>
      </c>
      <c r="I49" s="249" t="s">
        <v>229</v>
      </c>
      <c r="J49" s="251">
        <v>38329.06</v>
      </c>
      <c r="K49" s="251">
        <f>84395.2-0.01</f>
        <v>84395.19</v>
      </c>
      <c r="L49" s="251">
        <v>46092.25</v>
      </c>
      <c r="M49" s="251"/>
      <c r="N49" s="251"/>
      <c r="O49" s="251">
        <f>J49+K49-L49+M49-N49</f>
        <v>76632</v>
      </c>
      <c r="P49" s="298">
        <v>0.16</v>
      </c>
      <c r="R49" s="300"/>
      <c r="S49" s="301"/>
    </row>
    <row r="50" spans="1:19" s="275" customFormat="1" ht="25.5">
      <c r="A50" s="237" t="s">
        <v>382</v>
      </c>
      <c r="B50" s="249" t="s">
        <v>388</v>
      </c>
      <c r="C50" s="287">
        <v>39407</v>
      </c>
      <c r="D50" s="250" t="s">
        <v>225</v>
      </c>
      <c r="E50" s="250" t="s">
        <v>226</v>
      </c>
      <c r="F50" s="286" t="s">
        <v>538</v>
      </c>
      <c r="G50" s="277" t="s">
        <v>399</v>
      </c>
      <c r="H50" s="249" t="s">
        <v>229</v>
      </c>
      <c r="I50" s="249" t="s">
        <v>229</v>
      </c>
      <c r="J50" s="251">
        <v>442377.71</v>
      </c>
      <c r="K50" s="251">
        <f>618416.06-0.01</f>
        <v>618416.05</v>
      </c>
      <c r="L50" s="251">
        <v>307725.99</v>
      </c>
      <c r="M50" s="251"/>
      <c r="N50" s="251"/>
      <c r="O50" s="251">
        <f t="shared" si="0"/>
        <v>753067.77</v>
      </c>
      <c r="P50" s="298">
        <v>1.573</v>
      </c>
      <c r="R50" s="300"/>
      <c r="S50" s="301"/>
    </row>
    <row r="51" spans="1:19" s="275" customFormat="1" ht="25.5">
      <c r="A51" s="237" t="s">
        <v>383</v>
      </c>
      <c r="B51" s="249" t="s">
        <v>389</v>
      </c>
      <c r="C51" s="287">
        <v>46394</v>
      </c>
      <c r="D51" s="250" t="s">
        <v>225</v>
      </c>
      <c r="E51" s="250" t="s">
        <v>226</v>
      </c>
      <c r="F51" s="286" t="s">
        <v>538</v>
      </c>
      <c r="G51" s="277" t="s">
        <v>400</v>
      </c>
      <c r="H51" s="249" t="s">
        <v>229</v>
      </c>
      <c r="I51" s="249" t="s">
        <v>229</v>
      </c>
      <c r="J51" s="251">
        <v>57514.1</v>
      </c>
      <c r="K51" s="251">
        <v>100730.75</v>
      </c>
      <c r="L51" s="251">
        <v>51538.65</v>
      </c>
      <c r="M51" s="251"/>
      <c r="N51" s="251"/>
      <c r="O51" s="251">
        <f t="shared" si="0"/>
        <v>106706.20000000001</v>
      </c>
      <c r="P51" s="298">
        <v>0.223</v>
      </c>
      <c r="R51" s="300"/>
      <c r="S51" s="301"/>
    </row>
    <row r="52" spans="1:19" s="275" customFormat="1" ht="25.5">
      <c r="A52" s="237" t="s">
        <v>385</v>
      </c>
      <c r="B52" s="249" t="s">
        <v>391</v>
      </c>
      <c r="C52" s="287">
        <v>81170</v>
      </c>
      <c r="D52" s="250" t="s">
        <v>225</v>
      </c>
      <c r="E52" s="250" t="s">
        <v>226</v>
      </c>
      <c r="F52" s="286" t="s">
        <v>539</v>
      </c>
      <c r="G52" s="277" t="s">
        <v>401</v>
      </c>
      <c r="H52" s="249" t="s">
        <v>229</v>
      </c>
      <c r="I52" s="249" t="s">
        <v>229</v>
      </c>
      <c r="J52" s="251">
        <f>678379.19+109126.4</f>
        <v>787505.59</v>
      </c>
      <c r="K52" s="251">
        <v>908818.58</v>
      </c>
      <c r="L52" s="251">
        <v>377311.67</v>
      </c>
      <c r="M52" s="251"/>
      <c r="N52" s="251"/>
      <c r="O52" s="251">
        <f t="shared" si="0"/>
        <v>1319012.5</v>
      </c>
      <c r="P52" s="298">
        <v>2.755</v>
      </c>
      <c r="R52" s="300"/>
      <c r="S52" s="301"/>
    </row>
    <row r="53" spans="1:19" s="275" customFormat="1" ht="25.5">
      <c r="A53" s="237" t="s">
        <v>414</v>
      </c>
      <c r="B53" s="249" t="s">
        <v>415</v>
      </c>
      <c r="C53" s="287">
        <v>17405</v>
      </c>
      <c r="D53" s="250" t="s">
        <v>225</v>
      </c>
      <c r="E53" s="250" t="s">
        <v>226</v>
      </c>
      <c r="F53" s="286" t="s">
        <v>538</v>
      </c>
      <c r="G53" s="277" t="s">
        <v>416</v>
      </c>
      <c r="H53" s="249" t="s">
        <v>229</v>
      </c>
      <c r="I53" s="249" t="s">
        <v>229</v>
      </c>
      <c r="J53" s="251">
        <v>62782.2</v>
      </c>
      <c r="K53" s="251">
        <v>65267.85</v>
      </c>
      <c r="L53" s="251">
        <v>60161.85</v>
      </c>
      <c r="M53" s="251"/>
      <c r="N53" s="251"/>
      <c r="O53" s="251">
        <f t="shared" si="0"/>
        <v>67888.19999999998</v>
      </c>
      <c r="P53" s="298">
        <v>0.142</v>
      </c>
      <c r="R53" s="300"/>
      <c r="S53" s="301"/>
    </row>
    <row r="54" spans="1:19" s="275" customFormat="1" ht="25.5">
      <c r="A54" s="236" t="s">
        <v>402</v>
      </c>
      <c r="B54" s="249" t="s">
        <v>392</v>
      </c>
      <c r="C54" s="287">
        <v>288</v>
      </c>
      <c r="D54" s="250" t="s">
        <v>225</v>
      </c>
      <c r="E54" s="250" t="s">
        <v>226</v>
      </c>
      <c r="F54" s="286" t="s">
        <v>538</v>
      </c>
      <c r="G54" s="277" t="s">
        <v>403</v>
      </c>
      <c r="H54" s="249" t="s">
        <v>229</v>
      </c>
      <c r="I54" s="249" t="s">
        <v>229</v>
      </c>
      <c r="J54" s="251">
        <v>25168.32</v>
      </c>
      <c r="K54" s="251">
        <v>82630.21</v>
      </c>
      <c r="L54" s="251">
        <v>49541.89</v>
      </c>
      <c r="M54" s="251"/>
      <c r="N54" s="251"/>
      <c r="O54" s="251">
        <f t="shared" si="0"/>
        <v>58256.64</v>
      </c>
      <c r="P54" s="298">
        <v>0.122</v>
      </c>
      <c r="R54" s="300"/>
      <c r="S54" s="301"/>
    </row>
    <row r="55" spans="1:19" s="275" customFormat="1" ht="25.5">
      <c r="A55" s="236" t="s">
        <v>404</v>
      </c>
      <c r="B55" s="249" t="s">
        <v>393</v>
      </c>
      <c r="C55" s="287">
        <v>43000</v>
      </c>
      <c r="D55" s="250" t="s">
        <v>225</v>
      </c>
      <c r="E55" s="250" t="s">
        <v>226</v>
      </c>
      <c r="F55" s="286" t="s">
        <v>538</v>
      </c>
      <c r="G55" s="277" t="s">
        <v>405</v>
      </c>
      <c r="H55" s="249" t="s">
        <v>229</v>
      </c>
      <c r="I55" s="249" t="s">
        <v>229</v>
      </c>
      <c r="J55" s="251">
        <v>59555</v>
      </c>
      <c r="K55" s="251">
        <v>108532</v>
      </c>
      <c r="L55" s="251">
        <v>78647</v>
      </c>
      <c r="M55" s="251"/>
      <c r="N55" s="251"/>
      <c r="O55" s="251">
        <f t="shared" si="0"/>
        <v>89440</v>
      </c>
      <c r="P55" s="298">
        <v>0.187</v>
      </c>
      <c r="R55" s="300"/>
      <c r="S55" s="301"/>
    </row>
    <row r="56" spans="1:19" s="275" customFormat="1" ht="25.5">
      <c r="A56" s="236" t="s">
        <v>430</v>
      </c>
      <c r="B56" s="249" t="s">
        <v>432</v>
      </c>
      <c r="C56" s="287">
        <v>45333</v>
      </c>
      <c r="D56" s="250" t="s">
        <v>225</v>
      </c>
      <c r="E56" s="250" t="s">
        <v>226</v>
      </c>
      <c r="F56" s="286" t="s">
        <v>538</v>
      </c>
      <c r="G56" s="277" t="s">
        <v>441</v>
      </c>
      <c r="H56" s="249" t="s">
        <v>229</v>
      </c>
      <c r="I56" s="249" t="s">
        <v>229</v>
      </c>
      <c r="J56" s="251">
        <f>282667.5+147901.32</f>
        <v>430568.82</v>
      </c>
      <c r="K56" s="251">
        <v>1020979.66</v>
      </c>
      <c r="L56" s="251">
        <v>547109.8</v>
      </c>
      <c r="M56" s="251"/>
      <c r="N56" s="251"/>
      <c r="O56" s="251">
        <f t="shared" si="0"/>
        <v>904438.6799999999</v>
      </c>
      <c r="P56" s="298">
        <v>1.889</v>
      </c>
      <c r="R56" s="300"/>
      <c r="S56" s="301"/>
    </row>
    <row r="57" spans="1:19" s="275" customFormat="1" ht="25.5">
      <c r="A57" s="236" t="s">
        <v>427</v>
      </c>
      <c r="B57" s="249" t="s">
        <v>433</v>
      </c>
      <c r="C57" s="287">
        <v>33582</v>
      </c>
      <c r="D57" s="250" t="s">
        <v>225</v>
      </c>
      <c r="E57" s="250" t="s">
        <v>226</v>
      </c>
      <c r="F57" s="286" t="s">
        <v>538</v>
      </c>
      <c r="G57" s="277" t="s">
        <v>434</v>
      </c>
      <c r="H57" s="249" t="s">
        <v>229</v>
      </c>
      <c r="I57" s="249" t="s">
        <v>229</v>
      </c>
      <c r="J57" s="251">
        <f>336491.64+318431.24</f>
        <v>654922.88</v>
      </c>
      <c r="K57" s="251">
        <v>698763.07</v>
      </c>
      <c r="L57" s="251">
        <v>670963.89</v>
      </c>
      <c r="M57" s="251"/>
      <c r="N57" s="251"/>
      <c r="O57" s="251">
        <f t="shared" si="0"/>
        <v>682722.0599999999</v>
      </c>
      <c r="P57" s="298">
        <v>1.426</v>
      </c>
      <c r="R57" s="300"/>
      <c r="S57" s="301"/>
    </row>
    <row r="58" spans="1:19" s="275" customFormat="1" ht="25.5">
      <c r="A58" s="236" t="s">
        <v>428</v>
      </c>
      <c r="B58" s="249" t="s">
        <v>435</v>
      </c>
      <c r="C58" s="287">
        <v>36250</v>
      </c>
      <c r="D58" s="250" t="s">
        <v>225</v>
      </c>
      <c r="E58" s="250" t="s">
        <v>226</v>
      </c>
      <c r="F58" s="286" t="s">
        <v>538</v>
      </c>
      <c r="G58" s="277" t="s">
        <v>436</v>
      </c>
      <c r="H58" s="249" t="s">
        <v>229</v>
      </c>
      <c r="I58" s="249" t="s">
        <v>229</v>
      </c>
      <c r="J58" s="251">
        <v>593340</v>
      </c>
      <c r="K58" s="251">
        <f>1414116.12-0.02</f>
        <v>1414116.1</v>
      </c>
      <c r="L58" s="251">
        <f>721306.11-0.01</f>
        <v>721306.1</v>
      </c>
      <c r="M58" s="251"/>
      <c r="N58" s="251"/>
      <c r="O58" s="251">
        <f t="shared" si="0"/>
        <v>1286150</v>
      </c>
      <c r="P58" s="298">
        <v>2.686</v>
      </c>
      <c r="R58" s="300"/>
      <c r="S58" s="301"/>
    </row>
    <row r="59" spans="1:19" s="275" customFormat="1" ht="25.5">
      <c r="A59" s="237" t="s">
        <v>429</v>
      </c>
      <c r="B59" s="249" t="s">
        <v>437</v>
      </c>
      <c r="C59" s="287">
        <v>18032</v>
      </c>
      <c r="D59" s="250" t="s">
        <v>225</v>
      </c>
      <c r="E59" s="250" t="s">
        <v>226</v>
      </c>
      <c r="F59" s="286" t="s">
        <v>538</v>
      </c>
      <c r="G59" s="277" t="s">
        <v>438</v>
      </c>
      <c r="H59" s="249" t="s">
        <v>229</v>
      </c>
      <c r="I59" s="249" t="s">
        <v>229</v>
      </c>
      <c r="J59" s="251">
        <v>126945.28</v>
      </c>
      <c r="K59" s="251">
        <v>348892.14</v>
      </c>
      <c r="L59" s="251">
        <v>158474.22</v>
      </c>
      <c r="M59" s="251"/>
      <c r="N59" s="251"/>
      <c r="O59" s="251">
        <f t="shared" si="0"/>
        <v>317363.20000000007</v>
      </c>
      <c r="P59" s="298">
        <v>0.663</v>
      </c>
      <c r="R59" s="300"/>
      <c r="S59" s="301"/>
    </row>
    <row r="60" spans="1:19" s="275" customFormat="1" ht="25.5">
      <c r="A60" s="237" t="s">
        <v>442</v>
      </c>
      <c r="B60" s="249" t="s">
        <v>443</v>
      </c>
      <c r="C60" s="287">
        <v>11500</v>
      </c>
      <c r="D60" s="250" t="s">
        <v>225</v>
      </c>
      <c r="E60" s="250" t="s">
        <v>226</v>
      </c>
      <c r="F60" s="286" t="s">
        <v>538</v>
      </c>
      <c r="G60" s="277" t="s">
        <v>444</v>
      </c>
      <c r="H60" s="249" t="s">
        <v>229</v>
      </c>
      <c r="I60" s="249" t="s">
        <v>229</v>
      </c>
      <c r="J60" s="251">
        <v>393047.55</v>
      </c>
      <c r="K60" s="251">
        <v>394500.7</v>
      </c>
      <c r="L60" s="251">
        <v>394248.25</v>
      </c>
      <c r="M60" s="251"/>
      <c r="N60" s="251"/>
      <c r="O60" s="251">
        <f t="shared" si="0"/>
        <v>393300</v>
      </c>
      <c r="P60" s="298">
        <v>0.821</v>
      </c>
      <c r="R60" s="300"/>
      <c r="S60" s="301"/>
    </row>
    <row r="61" spans="1:19" s="275" customFormat="1" ht="25.5">
      <c r="A61" s="237" t="s">
        <v>445</v>
      </c>
      <c r="B61" s="249" t="s">
        <v>446</v>
      </c>
      <c r="C61" s="287">
        <v>38000</v>
      </c>
      <c r="D61" s="250" t="s">
        <v>225</v>
      </c>
      <c r="E61" s="250" t="s">
        <v>226</v>
      </c>
      <c r="F61" s="286" t="s">
        <v>540</v>
      </c>
      <c r="G61" s="277" t="s">
        <v>447</v>
      </c>
      <c r="H61" s="249" t="s">
        <v>229</v>
      </c>
      <c r="I61" s="249" t="s">
        <v>229</v>
      </c>
      <c r="J61" s="251">
        <v>269040</v>
      </c>
      <c r="K61" s="251">
        <v>491948</v>
      </c>
      <c r="L61" s="251">
        <v>326648</v>
      </c>
      <c r="M61" s="251"/>
      <c r="N61" s="251"/>
      <c r="O61" s="251">
        <f t="shared" si="0"/>
        <v>434340</v>
      </c>
      <c r="P61" s="298">
        <v>0.907</v>
      </c>
      <c r="R61" s="300"/>
      <c r="S61" s="301"/>
    </row>
    <row r="62" spans="1:19" s="275" customFormat="1" ht="25.5">
      <c r="A62" s="237" t="s">
        <v>448</v>
      </c>
      <c r="B62" s="249" t="s">
        <v>449</v>
      </c>
      <c r="C62" s="287">
        <v>150394</v>
      </c>
      <c r="D62" s="250" t="s">
        <v>225</v>
      </c>
      <c r="E62" s="250" t="s">
        <v>226</v>
      </c>
      <c r="F62" s="286" t="s">
        <v>540</v>
      </c>
      <c r="G62" s="277" t="s">
        <v>450</v>
      </c>
      <c r="H62" s="249" t="s">
        <v>229</v>
      </c>
      <c r="I62" s="249" t="s">
        <v>229</v>
      </c>
      <c r="J62" s="251">
        <f>1368042.54-100000-1685-505500</f>
        <v>760857.54</v>
      </c>
      <c r="K62" s="251">
        <v>3760896.32</v>
      </c>
      <c r="L62" s="251">
        <v>1978591.32</v>
      </c>
      <c r="M62" s="251"/>
      <c r="N62" s="251"/>
      <c r="O62" s="251">
        <f t="shared" si="0"/>
        <v>2543162.539999999</v>
      </c>
      <c r="P62" s="298">
        <v>5.312</v>
      </c>
      <c r="R62" s="300"/>
      <c r="S62" s="301"/>
    </row>
    <row r="63" spans="1:19" s="275" customFormat="1" ht="25.5">
      <c r="A63" s="237" t="s">
        <v>451</v>
      </c>
      <c r="B63" s="249" t="s">
        <v>452</v>
      </c>
      <c r="C63" s="287">
        <v>58997</v>
      </c>
      <c r="D63" s="250" t="s">
        <v>225</v>
      </c>
      <c r="E63" s="250" t="s">
        <v>226</v>
      </c>
      <c r="F63" s="286" t="s">
        <v>540</v>
      </c>
      <c r="G63" s="277" t="s">
        <v>453</v>
      </c>
      <c r="H63" s="249" t="s">
        <v>229</v>
      </c>
      <c r="I63" s="249" t="s">
        <v>229</v>
      </c>
      <c r="J63" s="251">
        <f>423596.43+156768.55</f>
        <v>580364.98</v>
      </c>
      <c r="K63" s="251">
        <v>1477535.44</v>
      </c>
      <c r="L63" s="251">
        <v>390055.23</v>
      </c>
      <c r="M63" s="251"/>
      <c r="N63" s="251"/>
      <c r="O63" s="251">
        <f t="shared" si="0"/>
        <v>1667845.19</v>
      </c>
      <c r="P63" s="298">
        <v>3.484</v>
      </c>
      <c r="R63" s="300"/>
      <c r="S63" s="301"/>
    </row>
    <row r="64" spans="1:19" s="275" customFormat="1" ht="25.5">
      <c r="A64" s="237" t="s">
        <v>454</v>
      </c>
      <c r="B64" s="249" t="s">
        <v>455</v>
      </c>
      <c r="C64" s="287">
        <v>20000</v>
      </c>
      <c r="D64" s="250" t="s">
        <v>225</v>
      </c>
      <c r="E64" s="250" t="s">
        <v>226</v>
      </c>
      <c r="F64" s="286" t="s">
        <v>540</v>
      </c>
      <c r="G64" s="277" t="s">
        <v>456</v>
      </c>
      <c r="H64" s="249" t="s">
        <v>229</v>
      </c>
      <c r="I64" s="249" t="s">
        <v>229</v>
      </c>
      <c r="J64" s="251">
        <v>134400</v>
      </c>
      <c r="K64" s="251">
        <v>95780</v>
      </c>
      <c r="L64" s="251">
        <v>161980</v>
      </c>
      <c r="M64" s="251"/>
      <c r="N64" s="251"/>
      <c r="O64" s="251">
        <f t="shared" si="0"/>
        <v>68200</v>
      </c>
      <c r="P64" s="298">
        <v>0.142</v>
      </c>
      <c r="R64" s="300"/>
      <c r="S64" s="301"/>
    </row>
    <row r="65" spans="1:19" s="275" customFormat="1" ht="25.5">
      <c r="A65" s="237" t="s">
        <v>478</v>
      </c>
      <c r="B65" s="249" t="s">
        <v>490</v>
      </c>
      <c r="C65" s="287">
        <v>5500</v>
      </c>
      <c r="D65" s="250" t="s">
        <v>225</v>
      </c>
      <c r="E65" s="250" t="s">
        <v>226</v>
      </c>
      <c r="F65" s="286" t="s">
        <v>538</v>
      </c>
      <c r="G65" s="277" t="s">
        <v>487</v>
      </c>
      <c r="H65" s="249" t="s">
        <v>229</v>
      </c>
      <c r="I65" s="249" t="s">
        <v>229</v>
      </c>
      <c r="J65" s="251">
        <v>100503.61</v>
      </c>
      <c r="K65" s="251">
        <v>69806</v>
      </c>
      <c r="L65" s="251">
        <v>67641.11</v>
      </c>
      <c r="M65" s="251"/>
      <c r="N65" s="251"/>
      <c r="O65" s="251">
        <f t="shared" si="0"/>
        <v>102668.49999999999</v>
      </c>
      <c r="P65" s="298">
        <v>0.214</v>
      </c>
      <c r="R65" s="300"/>
      <c r="S65" s="301"/>
    </row>
    <row r="66" spans="1:19" s="275" customFormat="1" ht="25.5">
      <c r="A66" s="237" t="s">
        <v>477</v>
      </c>
      <c r="B66" s="249" t="s">
        <v>491</v>
      </c>
      <c r="C66" s="287">
        <v>800</v>
      </c>
      <c r="D66" s="250" t="s">
        <v>225</v>
      </c>
      <c r="E66" s="250" t="s">
        <v>226</v>
      </c>
      <c r="F66" s="286" t="s">
        <v>540</v>
      </c>
      <c r="G66" s="277" t="s">
        <v>488</v>
      </c>
      <c r="H66" s="249" t="s">
        <v>229</v>
      </c>
      <c r="I66" s="249" t="s">
        <v>229</v>
      </c>
      <c r="J66" s="251">
        <v>144480.14</v>
      </c>
      <c r="K66" s="251">
        <v>369555.06</v>
      </c>
      <c r="L66" s="251">
        <v>222059.2</v>
      </c>
      <c r="M66" s="251"/>
      <c r="N66" s="251"/>
      <c r="O66" s="251">
        <f t="shared" si="0"/>
        <v>291976</v>
      </c>
      <c r="P66" s="298">
        <v>0.61</v>
      </c>
      <c r="R66" s="300"/>
      <c r="S66" s="301"/>
    </row>
    <row r="67" spans="1:19" s="275" customFormat="1" ht="25.5">
      <c r="A67" s="237" t="s">
        <v>501</v>
      </c>
      <c r="B67" s="249" t="s">
        <v>492</v>
      </c>
      <c r="C67" s="287">
        <v>61458</v>
      </c>
      <c r="D67" s="250" t="s">
        <v>225</v>
      </c>
      <c r="E67" s="250" t="s">
        <v>226</v>
      </c>
      <c r="F67" s="286" t="s">
        <v>540</v>
      </c>
      <c r="G67" s="277" t="s">
        <v>489</v>
      </c>
      <c r="H67" s="249" t="s">
        <v>229</v>
      </c>
      <c r="I67" s="249" t="s">
        <v>229</v>
      </c>
      <c r="J67" s="251">
        <f>347472.68-42069.35</f>
        <v>305403.33</v>
      </c>
      <c r="K67" s="251">
        <v>267212.79</v>
      </c>
      <c r="L67" s="251">
        <v>281305.2</v>
      </c>
      <c r="M67" s="251"/>
      <c r="N67" s="251"/>
      <c r="O67" s="251">
        <f t="shared" si="0"/>
        <v>291310.92</v>
      </c>
      <c r="P67" s="298">
        <v>0.608</v>
      </c>
      <c r="R67" s="300"/>
      <c r="S67" s="301"/>
    </row>
    <row r="68" spans="1:19" s="275" customFormat="1" ht="25.5">
      <c r="A68" s="237" t="s">
        <v>502</v>
      </c>
      <c r="B68" s="249" t="s">
        <v>503</v>
      </c>
      <c r="C68" s="287">
        <v>120000</v>
      </c>
      <c r="D68" s="250" t="s">
        <v>225</v>
      </c>
      <c r="E68" s="250" t="s">
        <v>226</v>
      </c>
      <c r="F68" s="286" t="s">
        <v>538</v>
      </c>
      <c r="G68" s="277" t="s">
        <v>504</v>
      </c>
      <c r="H68" s="249"/>
      <c r="I68" s="249"/>
      <c r="J68" s="251">
        <v>183610.8</v>
      </c>
      <c r="K68" s="251">
        <v>169260</v>
      </c>
      <c r="L68" s="251">
        <v>73870.8</v>
      </c>
      <c r="M68" s="251"/>
      <c r="N68" s="251"/>
      <c r="O68" s="251">
        <f t="shared" si="0"/>
        <v>279000</v>
      </c>
      <c r="P68" s="298">
        <v>0.583</v>
      </c>
      <c r="R68" s="300"/>
      <c r="S68" s="301"/>
    </row>
    <row r="69" spans="1:19" s="275" customFormat="1" ht="25.5">
      <c r="A69" s="237" t="s">
        <v>506</v>
      </c>
      <c r="B69" s="249" t="s">
        <v>507</v>
      </c>
      <c r="C69" s="287">
        <v>150000</v>
      </c>
      <c r="D69" s="250" t="s">
        <v>225</v>
      </c>
      <c r="E69" s="250" t="s">
        <v>226</v>
      </c>
      <c r="F69" s="286" t="s">
        <v>538</v>
      </c>
      <c r="G69" s="277" t="s">
        <v>508</v>
      </c>
      <c r="H69" s="249"/>
      <c r="I69" s="249"/>
      <c r="J69" s="251">
        <v>154500</v>
      </c>
      <c r="K69" s="251">
        <v>196275</v>
      </c>
      <c r="L69" s="251">
        <v>86025</v>
      </c>
      <c r="M69" s="251"/>
      <c r="N69" s="251"/>
      <c r="O69" s="251">
        <f t="shared" si="0"/>
        <v>264750</v>
      </c>
      <c r="P69" s="298">
        <v>0.553</v>
      </c>
      <c r="R69" s="300"/>
      <c r="S69" s="301"/>
    </row>
    <row r="70" spans="1:19" s="275" customFormat="1" ht="25.5">
      <c r="A70" s="237" t="s">
        <v>509</v>
      </c>
      <c r="B70" s="249" t="s">
        <v>510</v>
      </c>
      <c r="C70" s="287">
        <v>87020</v>
      </c>
      <c r="D70" s="250" t="s">
        <v>225</v>
      </c>
      <c r="E70" s="250" t="s">
        <v>226</v>
      </c>
      <c r="F70" s="286" t="s">
        <v>538</v>
      </c>
      <c r="G70" s="277" t="s">
        <v>511</v>
      </c>
      <c r="H70" s="249"/>
      <c r="I70" s="249"/>
      <c r="J70" s="251">
        <f>989976.56+73469.75+163990.5</f>
        <v>1227436.81</v>
      </c>
      <c r="K70" s="251">
        <v>688170.48</v>
      </c>
      <c r="L70" s="251">
        <v>323141.29</v>
      </c>
      <c r="M70" s="251"/>
      <c r="N70" s="251"/>
      <c r="O70" s="251">
        <f t="shared" si="0"/>
        <v>1592466</v>
      </c>
      <c r="P70" s="298">
        <v>3.326</v>
      </c>
      <c r="R70" s="300"/>
      <c r="S70" s="301"/>
    </row>
    <row r="71" spans="1:19" s="275" customFormat="1" ht="25.5">
      <c r="A71" s="237" t="s">
        <v>512</v>
      </c>
      <c r="B71" s="249" t="s">
        <v>513</v>
      </c>
      <c r="C71" s="287">
        <v>375000</v>
      </c>
      <c r="D71" s="250" t="s">
        <v>225</v>
      </c>
      <c r="E71" s="250" t="s">
        <v>226</v>
      </c>
      <c r="F71" s="286" t="s">
        <v>538</v>
      </c>
      <c r="G71" s="277" t="s">
        <v>514</v>
      </c>
      <c r="H71" s="249"/>
      <c r="I71" s="249"/>
      <c r="J71" s="251">
        <v>378750</v>
      </c>
      <c r="K71" s="307">
        <v>654187.5</v>
      </c>
      <c r="L71" s="251">
        <v>389812.5</v>
      </c>
      <c r="M71" s="251"/>
      <c r="N71" s="251"/>
      <c r="O71" s="251">
        <f t="shared" si="0"/>
        <v>643125</v>
      </c>
      <c r="P71" s="298">
        <v>1.343</v>
      </c>
      <c r="R71" s="300"/>
      <c r="S71" s="301"/>
    </row>
    <row r="72" spans="1:19" s="275" customFormat="1" ht="25.5">
      <c r="A72" s="237" t="s">
        <v>515</v>
      </c>
      <c r="B72" s="249" t="s">
        <v>516</v>
      </c>
      <c r="C72" s="287">
        <v>13500</v>
      </c>
      <c r="D72" s="250" t="s">
        <v>225</v>
      </c>
      <c r="E72" s="250" t="s">
        <v>226</v>
      </c>
      <c r="F72" s="286" t="s">
        <v>540</v>
      </c>
      <c r="G72" s="277" t="s">
        <v>517</v>
      </c>
      <c r="H72" s="249"/>
      <c r="I72" s="249"/>
      <c r="J72" s="251">
        <f>284576.18+456365</f>
        <v>740941.1799999999</v>
      </c>
      <c r="K72" s="308">
        <v>754405.57</v>
      </c>
      <c r="L72" s="308">
        <v>262931.75</v>
      </c>
      <c r="M72" s="251"/>
      <c r="N72" s="251"/>
      <c r="O72" s="251">
        <f t="shared" si="0"/>
        <v>1232415</v>
      </c>
      <c r="P72" s="298">
        <v>2.574</v>
      </c>
      <c r="R72" s="300"/>
      <c r="S72" s="301"/>
    </row>
    <row r="73" spans="1:19" s="275" customFormat="1" ht="25.5">
      <c r="A73" s="237" t="s">
        <v>521</v>
      </c>
      <c r="B73" s="249" t="s">
        <v>522</v>
      </c>
      <c r="C73" s="287">
        <v>35000</v>
      </c>
      <c r="D73" s="250" t="s">
        <v>225</v>
      </c>
      <c r="E73" s="250" t="s">
        <v>226</v>
      </c>
      <c r="F73" s="286" t="s">
        <v>538</v>
      </c>
      <c r="G73" s="277" t="s">
        <v>523</v>
      </c>
      <c r="H73" s="249"/>
      <c r="I73" s="249"/>
      <c r="J73" s="251">
        <v>84697.71</v>
      </c>
      <c r="K73" s="251">
        <v>188477.29</v>
      </c>
      <c r="L73" s="251">
        <v>162925</v>
      </c>
      <c r="M73" s="251"/>
      <c r="N73" s="251"/>
      <c r="O73" s="251">
        <f t="shared" si="0"/>
        <v>110250</v>
      </c>
      <c r="P73" s="298">
        <v>0.23</v>
      </c>
      <c r="R73" s="300"/>
      <c r="S73" s="301"/>
    </row>
    <row r="74" spans="1:19" s="275" customFormat="1" ht="25.5">
      <c r="A74" s="237" t="s">
        <v>526</v>
      </c>
      <c r="B74" s="249" t="s">
        <v>527</v>
      </c>
      <c r="C74" s="287">
        <v>106833</v>
      </c>
      <c r="D74" s="250" t="s">
        <v>225</v>
      </c>
      <c r="E74" s="250" t="s">
        <v>226</v>
      </c>
      <c r="F74" s="286" t="s">
        <v>538</v>
      </c>
      <c r="G74" s="277" t="s">
        <v>529</v>
      </c>
      <c r="H74" s="249"/>
      <c r="I74" s="249"/>
      <c r="J74" s="251">
        <v>1143113.1</v>
      </c>
      <c r="K74" s="251">
        <f>734672.74+0.01</f>
        <v>734672.75</v>
      </c>
      <c r="L74" s="251">
        <v>446223.65</v>
      </c>
      <c r="M74" s="251"/>
      <c r="N74" s="251"/>
      <c r="O74" s="251">
        <f t="shared" si="0"/>
        <v>1431562.2000000002</v>
      </c>
      <c r="P74" s="298">
        <v>2.99</v>
      </c>
      <c r="R74" s="300"/>
      <c r="S74" s="301"/>
    </row>
    <row r="75" spans="1:19" s="275" customFormat="1" ht="25.5">
      <c r="A75" s="237" t="s">
        <v>525</v>
      </c>
      <c r="B75" s="249" t="s">
        <v>528</v>
      </c>
      <c r="C75" s="287">
        <v>4716</v>
      </c>
      <c r="D75" s="250" t="s">
        <v>225</v>
      </c>
      <c r="E75" s="250" t="s">
        <v>226</v>
      </c>
      <c r="F75" s="286" t="s">
        <v>538</v>
      </c>
      <c r="G75" s="277" t="s">
        <v>530</v>
      </c>
      <c r="H75" s="249"/>
      <c r="I75" s="249"/>
      <c r="J75" s="251">
        <v>275886</v>
      </c>
      <c r="K75" s="251">
        <v>304941.28</v>
      </c>
      <c r="L75" s="251">
        <v>84987.04</v>
      </c>
      <c r="M75" s="251"/>
      <c r="N75" s="251"/>
      <c r="O75" s="251">
        <f t="shared" si="0"/>
        <v>495840.24000000005</v>
      </c>
      <c r="P75" s="298">
        <v>1.036</v>
      </c>
      <c r="R75" s="300"/>
      <c r="S75" s="301"/>
    </row>
    <row r="76" spans="1:19" s="275" customFormat="1" ht="25.5" customHeight="1">
      <c r="A76" s="309" t="s">
        <v>546</v>
      </c>
      <c r="B76" s="310" t="s">
        <v>548</v>
      </c>
      <c r="C76" s="287">
        <v>25700</v>
      </c>
      <c r="D76" s="250" t="s">
        <v>225</v>
      </c>
      <c r="E76" s="250" t="s">
        <v>226</v>
      </c>
      <c r="F76" s="286" t="s">
        <v>538</v>
      </c>
      <c r="G76" s="311" t="s">
        <v>550</v>
      </c>
      <c r="H76" s="249"/>
      <c r="I76" s="249"/>
      <c r="J76" s="251">
        <v>585450.73</v>
      </c>
      <c r="K76" s="251">
        <v>132478.77</v>
      </c>
      <c r="L76" s="251">
        <v>86994.5</v>
      </c>
      <c r="M76" s="251"/>
      <c r="N76" s="251"/>
      <c r="O76" s="251">
        <f t="shared" si="0"/>
        <v>630935</v>
      </c>
      <c r="P76" s="298">
        <v>1.318</v>
      </c>
      <c r="R76" s="300"/>
      <c r="S76" s="301"/>
    </row>
    <row r="77" spans="1:19" s="275" customFormat="1" ht="22.5">
      <c r="A77" s="237" t="s">
        <v>386</v>
      </c>
      <c r="B77" s="249" t="s">
        <v>394</v>
      </c>
      <c r="C77" s="289">
        <v>89811.3961</v>
      </c>
      <c r="D77" s="250" t="s">
        <v>225</v>
      </c>
      <c r="E77" s="250" t="s">
        <v>226</v>
      </c>
      <c r="F77" s="286" t="s">
        <v>541</v>
      </c>
      <c r="G77" s="277" t="s">
        <v>406</v>
      </c>
      <c r="H77" s="249" t="s">
        <v>229</v>
      </c>
      <c r="I77" s="249" t="s">
        <v>229</v>
      </c>
      <c r="J77" s="251">
        <v>118829.46</v>
      </c>
      <c r="K77" s="251">
        <v>25201.07</v>
      </c>
      <c r="L77" s="251">
        <v>5388.68</v>
      </c>
      <c r="M77" s="251"/>
      <c r="N77" s="251"/>
      <c r="O77" s="251">
        <f t="shared" si="0"/>
        <v>138641.85</v>
      </c>
      <c r="P77" s="298">
        <v>0.29</v>
      </c>
      <c r="R77" s="300"/>
      <c r="S77" s="301"/>
    </row>
    <row r="78" spans="1:19" s="275" customFormat="1" ht="22.5">
      <c r="A78" s="309" t="s">
        <v>547</v>
      </c>
      <c r="B78" s="310" t="s">
        <v>549</v>
      </c>
      <c r="C78" s="289">
        <v>66350.71</v>
      </c>
      <c r="D78" s="250" t="s">
        <v>225</v>
      </c>
      <c r="E78" s="250" t="s">
        <v>226</v>
      </c>
      <c r="F78" s="286" t="s">
        <v>557</v>
      </c>
      <c r="G78" s="277" t="s">
        <v>558</v>
      </c>
      <c r="H78" s="249"/>
      <c r="I78" s="249"/>
      <c r="J78" s="251">
        <v>1369286.7</v>
      </c>
      <c r="K78" s="251">
        <v>53206</v>
      </c>
      <c r="L78" s="251">
        <v>140358.09</v>
      </c>
      <c r="M78" s="251"/>
      <c r="N78" s="251"/>
      <c r="O78" s="251">
        <f t="shared" si="0"/>
        <v>1282134.6099999999</v>
      </c>
      <c r="P78" s="298">
        <v>2.678</v>
      </c>
      <c r="R78" s="300"/>
      <c r="S78" s="301"/>
    </row>
    <row r="79" spans="1:19" s="275" customFormat="1" ht="12.75">
      <c r="A79" s="84" t="s">
        <v>206</v>
      </c>
      <c r="B79" s="249"/>
      <c r="C79" s="312"/>
      <c r="D79" s="76"/>
      <c r="E79" s="76"/>
      <c r="F79" s="313"/>
      <c r="G79" s="76"/>
      <c r="H79" s="249"/>
      <c r="I79" s="249"/>
      <c r="J79" s="278">
        <f>SUM(J43:J78)</f>
        <v>14803098.680000002</v>
      </c>
      <c r="K79" s="278">
        <f>SUM(K43:K78)</f>
        <v>21381679.4</v>
      </c>
      <c r="L79" s="278">
        <f>SUM(L43:L78)</f>
        <v>12156806.289999997</v>
      </c>
      <c r="M79" s="278"/>
      <c r="N79" s="278"/>
      <c r="O79" s="278">
        <f>SUM(O43:O78)</f>
        <v>24027971.789999995</v>
      </c>
      <c r="P79" s="299">
        <v>50.187</v>
      </c>
      <c r="R79" s="300"/>
      <c r="S79" s="301"/>
    </row>
    <row r="80" spans="1:19" s="272" customFormat="1" ht="29.25" customHeight="1">
      <c r="A80" s="65" t="s">
        <v>207</v>
      </c>
      <c r="B80" s="249"/>
      <c r="C80" s="65" t="s">
        <v>108</v>
      </c>
      <c r="D80" s="65" t="s">
        <v>108</v>
      </c>
      <c r="E80" s="65"/>
      <c r="F80" s="65" t="s">
        <v>108</v>
      </c>
      <c r="G80" s="65"/>
      <c r="H80" s="65"/>
      <c r="I80" s="249"/>
      <c r="J80" s="251" t="s">
        <v>108</v>
      </c>
      <c r="K80" s="251" t="s">
        <v>108</v>
      </c>
      <c r="L80" s="251"/>
      <c r="M80" s="232"/>
      <c r="N80" s="232" t="s">
        <v>108</v>
      </c>
      <c r="O80" s="251" t="s">
        <v>108</v>
      </c>
      <c r="P80" s="298"/>
      <c r="R80" s="300"/>
      <c r="S80" s="301"/>
    </row>
    <row r="81" spans="1:19" s="272" customFormat="1" ht="15" customHeight="1">
      <c r="A81" s="65" t="s">
        <v>208</v>
      </c>
      <c r="B81" s="249"/>
      <c r="C81" s="65" t="s">
        <v>108</v>
      </c>
      <c r="D81" s="65" t="s">
        <v>108</v>
      </c>
      <c r="E81" s="65"/>
      <c r="F81" s="65" t="s">
        <v>108</v>
      </c>
      <c r="G81" s="65"/>
      <c r="H81" s="65"/>
      <c r="I81" s="249"/>
      <c r="J81" s="251" t="s">
        <v>108</v>
      </c>
      <c r="K81" s="251" t="s">
        <v>108</v>
      </c>
      <c r="L81" s="251"/>
      <c r="M81" s="232"/>
      <c r="N81" s="232" t="s">
        <v>108</v>
      </c>
      <c r="O81" s="251" t="s">
        <v>108</v>
      </c>
      <c r="P81" s="298"/>
      <c r="R81" s="300"/>
      <c r="S81" s="301"/>
    </row>
    <row r="82" spans="1:19" s="275" customFormat="1" ht="18.75" customHeight="1">
      <c r="A82" s="65" t="s">
        <v>194</v>
      </c>
      <c r="B82" s="249"/>
      <c r="C82" s="85"/>
      <c r="D82" s="85"/>
      <c r="E82" s="85"/>
      <c r="F82" s="85"/>
      <c r="G82" s="85"/>
      <c r="H82" s="85"/>
      <c r="I82" s="249"/>
      <c r="J82" s="251"/>
      <c r="K82" s="251"/>
      <c r="L82" s="251"/>
      <c r="M82" s="232"/>
      <c r="N82" s="232"/>
      <c r="O82" s="251"/>
      <c r="P82" s="298"/>
      <c r="R82" s="300"/>
      <c r="S82" s="301"/>
    </row>
    <row r="83" spans="1:19" s="275" customFormat="1" ht="15.75" customHeight="1">
      <c r="A83" s="237" t="s">
        <v>230</v>
      </c>
      <c r="B83" s="249" t="s">
        <v>232</v>
      </c>
      <c r="C83" s="314">
        <v>75</v>
      </c>
      <c r="D83" s="250" t="s">
        <v>225</v>
      </c>
      <c r="E83" s="250" t="s">
        <v>226</v>
      </c>
      <c r="F83" s="286" t="s">
        <v>542</v>
      </c>
      <c r="G83" s="277" t="s">
        <v>439</v>
      </c>
      <c r="H83" s="249" t="s">
        <v>229</v>
      </c>
      <c r="I83" s="249" t="s">
        <v>229</v>
      </c>
      <c r="J83" s="251">
        <v>146877.09</v>
      </c>
      <c r="K83" s="251">
        <v>9729.78</v>
      </c>
      <c r="L83" s="251">
        <v>9156.85</v>
      </c>
      <c r="M83" s="232"/>
      <c r="N83" s="232"/>
      <c r="O83" s="251">
        <f>J83+K83-L83+M83-N83</f>
        <v>147450.02</v>
      </c>
      <c r="P83" s="298">
        <v>0.308</v>
      </c>
      <c r="R83" s="300"/>
      <c r="S83" s="301"/>
    </row>
    <row r="84" spans="1:19" s="275" customFormat="1" ht="15.75" customHeight="1">
      <c r="A84" s="237" t="s">
        <v>417</v>
      </c>
      <c r="B84" s="249" t="s">
        <v>418</v>
      </c>
      <c r="C84" s="314">
        <v>345</v>
      </c>
      <c r="D84" s="250" t="s">
        <v>225</v>
      </c>
      <c r="E84" s="250" t="s">
        <v>226</v>
      </c>
      <c r="F84" s="286" t="s">
        <v>542</v>
      </c>
      <c r="G84" s="277" t="s">
        <v>440</v>
      </c>
      <c r="H84" s="249" t="s">
        <v>229</v>
      </c>
      <c r="I84" s="249" t="s">
        <v>229</v>
      </c>
      <c r="J84" s="251">
        <f>274056.25+393121.68+9790.4</f>
        <v>676968.33</v>
      </c>
      <c r="K84" s="251">
        <v>23684.12</v>
      </c>
      <c r="L84" s="251">
        <v>25283.81</v>
      </c>
      <c r="M84" s="232"/>
      <c r="N84" s="232"/>
      <c r="O84" s="251">
        <f>J84+K84-L84+M84-N84</f>
        <v>675368.6399999999</v>
      </c>
      <c r="P84" s="298">
        <v>1.411</v>
      </c>
      <c r="R84" s="300"/>
      <c r="S84" s="301"/>
    </row>
    <row r="85" spans="1:19" s="275" customFormat="1" ht="15.75" customHeight="1">
      <c r="A85" s="237" t="s">
        <v>419</v>
      </c>
      <c r="B85" s="249" t="s">
        <v>420</v>
      </c>
      <c r="C85" s="314">
        <v>600</v>
      </c>
      <c r="D85" s="250" t="s">
        <v>225</v>
      </c>
      <c r="E85" s="250" t="s">
        <v>226</v>
      </c>
      <c r="F85" s="286" t="s">
        <v>542</v>
      </c>
      <c r="G85" s="277" t="s">
        <v>421</v>
      </c>
      <c r="H85" s="249" t="s">
        <v>229</v>
      </c>
      <c r="I85" s="249" t="s">
        <v>229</v>
      </c>
      <c r="J85" s="251">
        <f>674138.03+308087.1+246469.79</f>
        <v>1228694.92</v>
      </c>
      <c r="K85" s="251">
        <v>197669.87</v>
      </c>
      <c r="L85" s="251">
        <v>184803.91</v>
      </c>
      <c r="M85" s="232"/>
      <c r="N85" s="232"/>
      <c r="O85" s="251">
        <f>J85+K85-L85+M85-N85</f>
        <v>1241560.8800000001</v>
      </c>
      <c r="P85" s="298">
        <v>2.593</v>
      </c>
      <c r="R85" s="300"/>
      <c r="S85" s="301"/>
    </row>
    <row r="86" spans="1:19" s="275" customFormat="1" ht="15.75" customHeight="1">
      <c r="A86" s="237" t="s">
        <v>231</v>
      </c>
      <c r="B86" s="249" t="s">
        <v>233</v>
      </c>
      <c r="C86" s="314">
        <v>80</v>
      </c>
      <c r="D86" s="250" t="s">
        <v>225</v>
      </c>
      <c r="E86" s="250" t="s">
        <v>226</v>
      </c>
      <c r="F86" s="286" t="s">
        <v>542</v>
      </c>
      <c r="G86" s="277" t="s">
        <v>234</v>
      </c>
      <c r="H86" s="249" t="s">
        <v>229</v>
      </c>
      <c r="I86" s="249" t="s">
        <v>229</v>
      </c>
      <c r="J86" s="251">
        <v>81445.92</v>
      </c>
      <c r="K86" s="251"/>
      <c r="L86" s="251">
        <v>1445.92</v>
      </c>
      <c r="M86" s="232"/>
      <c r="N86" s="232"/>
      <c r="O86" s="251">
        <f>J86+K86-L86+M86-N86</f>
        <v>80000</v>
      </c>
      <c r="P86" s="298">
        <v>0.167</v>
      </c>
      <c r="R86" s="300"/>
      <c r="S86" s="301"/>
    </row>
    <row r="87" spans="1:19" s="275" customFormat="1" ht="22.5" customHeight="1">
      <c r="A87" s="237" t="s">
        <v>422</v>
      </c>
      <c r="B87" s="249" t="s">
        <v>423</v>
      </c>
      <c r="C87" s="314">
        <v>477</v>
      </c>
      <c r="D87" s="250" t="s">
        <v>225</v>
      </c>
      <c r="E87" s="250" t="s">
        <v>226</v>
      </c>
      <c r="F87" s="286" t="s">
        <v>542</v>
      </c>
      <c r="G87" s="277" t="s">
        <v>424</v>
      </c>
      <c r="H87" s="249" t="s">
        <v>229</v>
      </c>
      <c r="I87" s="249" t="s">
        <v>229</v>
      </c>
      <c r="J87" s="251">
        <f>641459.47+294885.34</f>
        <v>936344.81</v>
      </c>
      <c r="K87" s="251">
        <v>135376.53</v>
      </c>
      <c r="L87" s="251">
        <v>85146.9</v>
      </c>
      <c r="M87" s="232"/>
      <c r="N87" s="232"/>
      <c r="O87" s="251">
        <f>J87+K87-L87+M87-N87</f>
        <v>986574.4400000001</v>
      </c>
      <c r="P87" s="298">
        <v>2.061</v>
      </c>
      <c r="R87" s="300"/>
      <c r="S87" s="301"/>
    </row>
    <row r="88" spans="1:19" s="275" customFormat="1" ht="15.75" customHeight="1">
      <c r="A88" s="237" t="s">
        <v>457</v>
      </c>
      <c r="B88" s="249" t="s">
        <v>458</v>
      </c>
      <c r="C88" s="314">
        <v>140</v>
      </c>
      <c r="D88" s="250" t="s">
        <v>225</v>
      </c>
      <c r="E88" s="250" t="s">
        <v>226</v>
      </c>
      <c r="F88" s="286" t="s">
        <v>542</v>
      </c>
      <c r="G88" s="277" t="s">
        <v>459</v>
      </c>
      <c r="H88" s="249" t="s">
        <v>229</v>
      </c>
      <c r="I88" s="249" t="s">
        <v>229</v>
      </c>
      <c r="J88" s="251">
        <v>281017.57</v>
      </c>
      <c r="K88" s="251">
        <v>1976.96</v>
      </c>
      <c r="L88" s="251">
        <v>1278.73</v>
      </c>
      <c r="M88" s="232"/>
      <c r="N88" s="251"/>
      <c r="O88" s="251">
        <f aca="true" t="shared" si="1" ref="O88:O101">J88+K88-L88+M88-N88</f>
        <v>281715.80000000005</v>
      </c>
      <c r="P88" s="298">
        <v>0.588</v>
      </c>
      <c r="R88" s="300"/>
      <c r="S88" s="301"/>
    </row>
    <row r="89" spans="1:19" s="275" customFormat="1" ht="15.75" customHeight="1">
      <c r="A89" s="237" t="s">
        <v>460</v>
      </c>
      <c r="B89" s="249" t="s">
        <v>461</v>
      </c>
      <c r="C89" s="314">
        <v>80</v>
      </c>
      <c r="D89" s="250" t="s">
        <v>225</v>
      </c>
      <c r="E89" s="250" t="s">
        <v>226</v>
      </c>
      <c r="F89" s="286" t="s">
        <v>462</v>
      </c>
      <c r="G89" s="249" t="s">
        <v>229</v>
      </c>
      <c r="H89" s="249" t="s">
        <v>229</v>
      </c>
      <c r="I89" s="249" t="s">
        <v>229</v>
      </c>
      <c r="J89" s="251">
        <v>156441.62</v>
      </c>
      <c r="K89" s="251"/>
      <c r="L89" s="251"/>
      <c r="M89" s="232">
        <v>171.79</v>
      </c>
      <c r="N89" s="232">
        <v>211.21</v>
      </c>
      <c r="O89" s="251">
        <f t="shared" si="1"/>
        <v>156402.2</v>
      </c>
      <c r="P89" s="298">
        <v>0.327</v>
      </c>
      <c r="R89" s="300"/>
      <c r="S89" s="301"/>
    </row>
    <row r="90" spans="1:19" s="275" customFormat="1" ht="15.75" customHeight="1">
      <c r="A90" s="237" t="s">
        <v>463</v>
      </c>
      <c r="B90" s="249" t="s">
        <v>464</v>
      </c>
      <c r="C90" s="314">
        <v>290</v>
      </c>
      <c r="D90" s="250" t="s">
        <v>225</v>
      </c>
      <c r="E90" s="250" t="s">
        <v>226</v>
      </c>
      <c r="F90" s="286" t="s">
        <v>542</v>
      </c>
      <c r="G90" s="277" t="s">
        <v>465</v>
      </c>
      <c r="H90" s="249" t="s">
        <v>229</v>
      </c>
      <c r="I90" s="249" t="s">
        <v>229</v>
      </c>
      <c r="J90" s="251">
        <f>358040.93+218400.55</f>
        <v>576441.48</v>
      </c>
      <c r="K90" s="251">
        <v>24653.54</v>
      </c>
      <c r="L90" s="251">
        <v>17540.87</v>
      </c>
      <c r="M90" s="232"/>
      <c r="N90" s="232"/>
      <c r="O90" s="251">
        <f t="shared" si="1"/>
        <v>583554.15</v>
      </c>
      <c r="P90" s="298">
        <v>1.219</v>
      </c>
      <c r="R90" s="300"/>
      <c r="S90" s="301"/>
    </row>
    <row r="91" spans="1:19" s="275" customFormat="1" ht="15.75" customHeight="1">
      <c r="A91" s="237" t="s">
        <v>466</v>
      </c>
      <c r="B91" s="249" t="s">
        <v>467</v>
      </c>
      <c r="C91" s="314">
        <v>300</v>
      </c>
      <c r="D91" s="250" t="s">
        <v>225</v>
      </c>
      <c r="E91" s="250" t="s">
        <v>226</v>
      </c>
      <c r="F91" s="286" t="s">
        <v>542</v>
      </c>
      <c r="G91" s="277" t="s">
        <v>496</v>
      </c>
      <c r="H91" s="249" t="s">
        <v>229</v>
      </c>
      <c r="I91" s="249" t="s">
        <v>229</v>
      </c>
      <c r="J91" s="251">
        <f>391121.13+195497.7</f>
        <v>586618.8300000001</v>
      </c>
      <c r="K91" s="251">
        <f>4999.49-M91</f>
        <v>4896.63</v>
      </c>
      <c r="L91" s="251">
        <f>4869.32-N91</f>
        <v>4811.33</v>
      </c>
      <c r="M91" s="251">
        <v>102.86</v>
      </c>
      <c r="N91" s="251">
        <v>57.99</v>
      </c>
      <c r="O91" s="251">
        <f t="shared" si="1"/>
        <v>586749.0000000001</v>
      </c>
      <c r="P91" s="298">
        <v>1.226</v>
      </c>
      <c r="R91" s="300"/>
      <c r="S91" s="301"/>
    </row>
    <row r="92" spans="1:19" s="275" customFormat="1" ht="15.75" customHeight="1">
      <c r="A92" s="237" t="s">
        <v>466</v>
      </c>
      <c r="B92" s="249" t="s">
        <v>468</v>
      </c>
      <c r="C92" s="314">
        <v>390</v>
      </c>
      <c r="D92" s="250" t="s">
        <v>225</v>
      </c>
      <c r="E92" s="250" t="s">
        <v>226</v>
      </c>
      <c r="F92" s="286" t="s">
        <v>542</v>
      </c>
      <c r="G92" s="277" t="s">
        <v>469</v>
      </c>
      <c r="H92" s="249" t="s">
        <v>229</v>
      </c>
      <c r="I92" s="249" t="s">
        <v>229</v>
      </c>
      <c r="J92" s="251">
        <f>374058.34+20097.07</f>
        <v>394155.41000000003</v>
      </c>
      <c r="K92" s="251">
        <v>14767.1</v>
      </c>
      <c r="L92" s="251">
        <v>17830.51</v>
      </c>
      <c r="M92" s="232"/>
      <c r="N92" s="232"/>
      <c r="O92" s="251">
        <f t="shared" si="1"/>
        <v>391092</v>
      </c>
      <c r="P92" s="298">
        <v>0.817</v>
      </c>
      <c r="R92" s="300"/>
      <c r="S92" s="301"/>
    </row>
    <row r="93" spans="1:19" s="275" customFormat="1" ht="15.75" customHeight="1">
      <c r="A93" s="237" t="s">
        <v>470</v>
      </c>
      <c r="B93" s="249" t="s">
        <v>471</v>
      </c>
      <c r="C93" s="314">
        <v>200</v>
      </c>
      <c r="D93" s="250" t="s">
        <v>225</v>
      </c>
      <c r="E93" s="250" t="s">
        <v>226</v>
      </c>
      <c r="F93" s="286" t="s">
        <v>542</v>
      </c>
      <c r="G93" s="249" t="s">
        <v>534</v>
      </c>
      <c r="H93" s="249" t="s">
        <v>229</v>
      </c>
      <c r="I93" s="249" t="s">
        <v>229</v>
      </c>
      <c r="J93" s="251">
        <v>391147.85</v>
      </c>
      <c r="K93" s="251">
        <f>880.14-M93</f>
        <v>837.68</v>
      </c>
      <c r="L93" s="251">
        <f>79.66-N93</f>
        <v>35.519999999999996</v>
      </c>
      <c r="M93" s="232">
        <v>42.46</v>
      </c>
      <c r="N93" s="232">
        <v>44.14</v>
      </c>
      <c r="O93" s="251">
        <f>J93+K93-L93+M93-N93</f>
        <v>391948.32999999996</v>
      </c>
      <c r="P93" s="298">
        <v>0.819</v>
      </c>
      <c r="R93" s="300"/>
      <c r="S93" s="301"/>
    </row>
    <row r="94" spans="1:19" s="275" customFormat="1" ht="15.75" customHeight="1">
      <c r="A94" s="237" t="s">
        <v>472</v>
      </c>
      <c r="B94" s="249" t="s">
        <v>473</v>
      </c>
      <c r="C94" s="314">
        <v>80</v>
      </c>
      <c r="D94" s="250" t="s">
        <v>225</v>
      </c>
      <c r="E94" s="250" t="s">
        <v>226</v>
      </c>
      <c r="F94" s="286" t="s">
        <v>462</v>
      </c>
      <c r="G94" s="249" t="s">
        <v>229</v>
      </c>
      <c r="H94" s="249" t="s">
        <v>229</v>
      </c>
      <c r="I94" s="249" t="s">
        <v>229</v>
      </c>
      <c r="J94" s="251">
        <v>79993.06</v>
      </c>
      <c r="K94" s="251"/>
      <c r="L94" s="251"/>
      <c r="M94" s="232">
        <v>28.84</v>
      </c>
      <c r="N94" s="232">
        <v>42.16</v>
      </c>
      <c r="O94" s="251">
        <f t="shared" si="1"/>
        <v>79979.73999999999</v>
      </c>
      <c r="P94" s="298">
        <v>0.167</v>
      </c>
      <c r="R94" s="300"/>
      <c r="S94" s="301"/>
    </row>
    <row r="95" spans="1:19" s="275" customFormat="1" ht="15.75" customHeight="1">
      <c r="A95" s="237" t="s">
        <v>474</v>
      </c>
      <c r="B95" s="249" t="s">
        <v>475</v>
      </c>
      <c r="C95" s="314">
        <v>595</v>
      </c>
      <c r="D95" s="250" t="s">
        <v>225</v>
      </c>
      <c r="E95" s="250" t="s">
        <v>226</v>
      </c>
      <c r="F95" s="286" t="s">
        <v>542</v>
      </c>
      <c r="G95" s="249" t="s">
        <v>535</v>
      </c>
      <c r="H95" s="249" t="s">
        <v>229</v>
      </c>
      <c r="I95" s="249" t="s">
        <v>229</v>
      </c>
      <c r="J95" s="251">
        <f>293487.13+518502.78+353334.39</f>
        <v>1165324.3</v>
      </c>
      <c r="K95" s="251">
        <v>233.79</v>
      </c>
      <c r="L95" s="251"/>
      <c r="M95" s="232">
        <v>435.09</v>
      </c>
      <c r="N95" s="232">
        <v>2274.33</v>
      </c>
      <c r="O95" s="251">
        <f t="shared" si="1"/>
        <v>1163718.85</v>
      </c>
      <c r="P95" s="298">
        <v>2.431</v>
      </c>
      <c r="R95" s="300"/>
      <c r="S95" s="301"/>
    </row>
    <row r="96" spans="1:19" s="275" customFormat="1" ht="15.75" customHeight="1">
      <c r="A96" s="237" t="s">
        <v>485</v>
      </c>
      <c r="B96" s="249" t="s">
        <v>486</v>
      </c>
      <c r="C96" s="314">
        <v>260</v>
      </c>
      <c r="D96" s="250" t="s">
        <v>225</v>
      </c>
      <c r="E96" s="250" t="s">
        <v>226</v>
      </c>
      <c r="F96" s="286" t="s">
        <v>543</v>
      </c>
      <c r="G96" s="249" t="s">
        <v>229</v>
      </c>
      <c r="H96" s="249" t="s">
        <v>229</v>
      </c>
      <c r="I96" s="249" t="s">
        <v>229</v>
      </c>
      <c r="J96" s="251">
        <v>508322.28</v>
      </c>
      <c r="K96" s="251"/>
      <c r="L96" s="251"/>
      <c r="M96" s="232">
        <v>343.14</v>
      </c>
      <c r="N96" s="232">
        <v>284.38</v>
      </c>
      <c r="O96" s="251">
        <f t="shared" si="1"/>
        <v>508381.04000000004</v>
      </c>
      <c r="P96" s="298">
        <v>1.062</v>
      </c>
      <c r="R96" s="300"/>
      <c r="S96" s="301"/>
    </row>
    <row r="97" spans="1:19" s="275" customFormat="1" ht="15.75" customHeight="1">
      <c r="A97" s="237" t="s">
        <v>518</v>
      </c>
      <c r="B97" s="249" t="s">
        <v>519</v>
      </c>
      <c r="C97" s="314">
        <v>495</v>
      </c>
      <c r="D97" s="250" t="s">
        <v>225</v>
      </c>
      <c r="E97" s="250" t="s">
        <v>226</v>
      </c>
      <c r="F97" s="286" t="s">
        <v>542</v>
      </c>
      <c r="G97" s="249" t="s">
        <v>520</v>
      </c>
      <c r="H97" s="249" t="s">
        <v>229</v>
      </c>
      <c r="I97" s="249" t="s">
        <v>229</v>
      </c>
      <c r="J97" s="251">
        <v>969221.26</v>
      </c>
      <c r="K97" s="251">
        <v>10792.88</v>
      </c>
      <c r="L97" s="251">
        <v>11006.97</v>
      </c>
      <c r="M97" s="232"/>
      <c r="N97" s="232"/>
      <c r="O97" s="251">
        <f t="shared" si="1"/>
        <v>969007.17</v>
      </c>
      <c r="P97" s="298">
        <v>2.024</v>
      </c>
      <c r="R97" s="300"/>
      <c r="S97" s="301"/>
    </row>
    <row r="98" spans="1:19" s="275" customFormat="1" ht="21.75" customHeight="1">
      <c r="A98" s="237" t="s">
        <v>384</v>
      </c>
      <c r="B98" s="249" t="s">
        <v>551</v>
      </c>
      <c r="C98" s="314">
        <v>440</v>
      </c>
      <c r="D98" s="250" t="s">
        <v>225</v>
      </c>
      <c r="E98" s="250" t="s">
        <v>226</v>
      </c>
      <c r="F98" s="286" t="s">
        <v>543</v>
      </c>
      <c r="G98" s="249" t="s">
        <v>229</v>
      </c>
      <c r="H98" s="249" t="s">
        <v>229</v>
      </c>
      <c r="I98" s="249" t="s">
        <v>229</v>
      </c>
      <c r="J98" s="251">
        <v>860141.97</v>
      </c>
      <c r="K98" s="251"/>
      <c r="L98" s="251"/>
      <c r="M98" s="232">
        <v>432.68</v>
      </c>
      <c r="N98" s="232">
        <v>165.64</v>
      </c>
      <c r="O98" s="251">
        <f t="shared" si="1"/>
        <v>860409.01</v>
      </c>
      <c r="P98" s="298">
        <v>1.797</v>
      </c>
      <c r="R98" s="300"/>
      <c r="S98" s="301"/>
    </row>
    <row r="99" spans="1:19" s="275" customFormat="1" ht="15.75" customHeight="1">
      <c r="A99" s="237" t="s">
        <v>552</v>
      </c>
      <c r="B99" s="249" t="s">
        <v>553</v>
      </c>
      <c r="C99" s="314">
        <v>500</v>
      </c>
      <c r="D99" s="250" t="s">
        <v>225</v>
      </c>
      <c r="E99" s="250" t="s">
        <v>226</v>
      </c>
      <c r="F99" s="286" t="s">
        <v>542</v>
      </c>
      <c r="G99" s="249" t="s">
        <v>559</v>
      </c>
      <c r="H99" s="249"/>
      <c r="I99" s="249"/>
      <c r="J99" s="251">
        <v>977284.71</v>
      </c>
      <c r="K99" s="251">
        <v>3080.75</v>
      </c>
      <c r="L99" s="251">
        <v>18116.66</v>
      </c>
      <c r="M99" s="232"/>
      <c r="N99" s="232"/>
      <c r="O99" s="251">
        <f t="shared" si="1"/>
        <v>962248.7999999999</v>
      </c>
      <c r="P99" s="298">
        <v>2.01</v>
      </c>
      <c r="R99" s="300"/>
      <c r="S99" s="301"/>
    </row>
    <row r="100" spans="1:19" s="275" customFormat="1" ht="15.75" customHeight="1">
      <c r="A100" s="237" t="s">
        <v>554</v>
      </c>
      <c r="B100" s="249" t="s">
        <v>555</v>
      </c>
      <c r="C100" s="314">
        <v>100</v>
      </c>
      <c r="D100" s="250" t="s">
        <v>225</v>
      </c>
      <c r="E100" s="250" t="s">
        <v>226</v>
      </c>
      <c r="F100" s="286" t="s">
        <v>543</v>
      </c>
      <c r="G100" s="249" t="s">
        <v>229</v>
      </c>
      <c r="H100" s="249" t="s">
        <v>229</v>
      </c>
      <c r="I100" s="249" t="s">
        <v>229</v>
      </c>
      <c r="J100" s="251">
        <v>195583</v>
      </c>
      <c r="K100" s="251"/>
      <c r="L100" s="251"/>
      <c r="M100" s="232"/>
      <c r="N100" s="232">
        <v>12.4</v>
      </c>
      <c r="O100" s="251">
        <f t="shared" si="1"/>
        <v>195570.6</v>
      </c>
      <c r="P100" s="298">
        <v>0.408</v>
      </c>
      <c r="R100" s="300"/>
      <c r="S100" s="301"/>
    </row>
    <row r="101" spans="1:19" s="275" customFormat="1" ht="15.75" customHeight="1">
      <c r="A101" s="237" t="s">
        <v>231</v>
      </c>
      <c r="B101" s="249" t="s">
        <v>556</v>
      </c>
      <c r="C101" s="314">
        <v>98</v>
      </c>
      <c r="D101" s="250" t="s">
        <v>225</v>
      </c>
      <c r="E101" s="250" t="s">
        <v>226</v>
      </c>
      <c r="F101" s="286" t="s">
        <v>543</v>
      </c>
      <c r="G101" s="249" t="s">
        <v>229</v>
      </c>
      <c r="H101" s="249" t="s">
        <v>229</v>
      </c>
      <c r="I101" s="249" t="s">
        <v>229</v>
      </c>
      <c r="J101" s="251">
        <v>191678.2</v>
      </c>
      <c r="K101" s="251"/>
      <c r="L101" s="251"/>
      <c r="M101" s="232"/>
      <c r="N101" s="232">
        <v>1.01</v>
      </c>
      <c r="O101" s="251">
        <f t="shared" si="1"/>
        <v>191677.19</v>
      </c>
      <c r="P101" s="298">
        <v>0.4</v>
      </c>
      <c r="R101" s="300"/>
      <c r="S101" s="301"/>
    </row>
    <row r="102" spans="1:19" s="275" customFormat="1" ht="16.5" customHeight="1">
      <c r="A102" s="65" t="s">
        <v>195</v>
      </c>
      <c r="B102" s="249"/>
      <c r="C102" s="251"/>
      <c r="D102" s="85"/>
      <c r="E102" s="85"/>
      <c r="F102" s="85"/>
      <c r="G102" s="85"/>
      <c r="H102" s="85"/>
      <c r="I102" s="249"/>
      <c r="J102" s="251"/>
      <c r="K102" s="251"/>
      <c r="L102" s="251"/>
      <c r="M102" s="232"/>
      <c r="N102" s="232"/>
      <c r="O102" s="251"/>
      <c r="P102" s="298"/>
      <c r="R102" s="300"/>
      <c r="S102" s="301"/>
    </row>
    <row r="103" spans="1:19" s="275" customFormat="1" ht="9.75" customHeight="1">
      <c r="A103" s="65"/>
      <c r="B103" s="249"/>
      <c r="C103" s="251"/>
      <c r="D103" s="85"/>
      <c r="E103" s="85"/>
      <c r="F103" s="85"/>
      <c r="G103" s="85"/>
      <c r="H103" s="85"/>
      <c r="I103" s="249"/>
      <c r="J103" s="251"/>
      <c r="K103" s="251"/>
      <c r="L103" s="251"/>
      <c r="M103" s="232"/>
      <c r="N103" s="232"/>
      <c r="O103" s="251"/>
      <c r="P103" s="298"/>
      <c r="R103" s="300"/>
      <c r="S103" s="301"/>
    </row>
    <row r="104" spans="1:19" s="275" customFormat="1" ht="15.75" customHeight="1">
      <c r="A104" s="65" t="s">
        <v>196</v>
      </c>
      <c r="B104" s="249"/>
      <c r="C104" s="251"/>
      <c r="D104" s="85"/>
      <c r="E104" s="85"/>
      <c r="F104" s="85"/>
      <c r="G104" s="85"/>
      <c r="H104" s="85"/>
      <c r="I104" s="249"/>
      <c r="J104" s="251"/>
      <c r="K104" s="251"/>
      <c r="L104" s="251"/>
      <c r="M104" s="232"/>
      <c r="N104" s="232"/>
      <c r="O104" s="251"/>
      <c r="P104" s="298"/>
      <c r="R104" s="300"/>
      <c r="S104" s="301"/>
    </row>
    <row r="105" spans="1:19" s="275" customFormat="1" ht="12.75">
      <c r="A105" s="237"/>
      <c r="B105" s="249"/>
      <c r="C105" s="314"/>
      <c r="D105" s="250"/>
      <c r="E105" s="250"/>
      <c r="F105" s="286"/>
      <c r="G105" s="277"/>
      <c r="H105" s="249"/>
      <c r="I105" s="249"/>
      <c r="J105" s="251"/>
      <c r="K105" s="251"/>
      <c r="L105" s="251"/>
      <c r="M105" s="251"/>
      <c r="N105" s="232"/>
      <c r="O105" s="251"/>
      <c r="P105" s="298"/>
      <c r="R105" s="300"/>
      <c r="S105" s="301"/>
    </row>
    <row r="106" spans="1:19" s="275" customFormat="1" ht="12.75">
      <c r="A106" s="237" t="s">
        <v>479</v>
      </c>
      <c r="B106" s="249" t="s">
        <v>480</v>
      </c>
      <c r="C106" s="314">
        <v>190</v>
      </c>
      <c r="D106" s="250" t="s">
        <v>225</v>
      </c>
      <c r="E106" s="250" t="s">
        <v>226</v>
      </c>
      <c r="F106" s="286" t="s">
        <v>542</v>
      </c>
      <c r="G106" s="277" t="s">
        <v>532</v>
      </c>
      <c r="H106" s="249" t="s">
        <v>229</v>
      </c>
      <c r="I106" s="249" t="s">
        <v>229</v>
      </c>
      <c r="J106" s="251">
        <v>371667.13</v>
      </c>
      <c r="K106" s="251">
        <f>10605.23-M106</f>
        <v>10553.65</v>
      </c>
      <c r="L106" s="251">
        <v>10664.66</v>
      </c>
      <c r="M106" s="251">
        <v>51.58</v>
      </c>
      <c r="N106" s="232"/>
      <c r="O106" s="251">
        <f>J106+K106-L106+M106-N106</f>
        <v>371607.70000000007</v>
      </c>
      <c r="P106" s="298">
        <v>0.776</v>
      </c>
      <c r="R106" s="300"/>
      <c r="S106" s="301"/>
    </row>
    <row r="107" spans="1:19" s="275" customFormat="1" ht="12.75">
      <c r="A107" s="237" t="s">
        <v>479</v>
      </c>
      <c r="B107" s="249" t="s">
        <v>505</v>
      </c>
      <c r="C107" s="314">
        <v>310</v>
      </c>
      <c r="D107" s="250" t="s">
        <v>225</v>
      </c>
      <c r="E107" s="250" t="s">
        <v>226</v>
      </c>
      <c r="F107" s="286" t="s">
        <v>542</v>
      </c>
      <c r="G107" s="277" t="s">
        <v>531</v>
      </c>
      <c r="H107" s="249"/>
      <c r="I107" s="249"/>
      <c r="J107" s="251">
        <v>614279.88</v>
      </c>
      <c r="K107" s="251">
        <v>2746.95</v>
      </c>
      <c r="L107" s="251">
        <v>4838.35</v>
      </c>
      <c r="M107" s="251"/>
      <c r="N107" s="232"/>
      <c r="O107" s="251">
        <f>J107+K107-L107+M107-N107</f>
        <v>612188.48</v>
      </c>
      <c r="P107" s="298">
        <v>1.279</v>
      </c>
      <c r="R107" s="300"/>
      <c r="S107" s="301"/>
    </row>
    <row r="108" spans="1:19" s="275" customFormat="1" ht="14.25" customHeight="1">
      <c r="A108" s="65" t="s">
        <v>197</v>
      </c>
      <c r="B108" s="249"/>
      <c r="C108" s="314"/>
      <c r="D108" s="85"/>
      <c r="E108" s="85"/>
      <c r="F108" s="85"/>
      <c r="G108" s="85"/>
      <c r="H108" s="85"/>
      <c r="I108" s="249"/>
      <c r="J108" s="251"/>
      <c r="K108" s="251"/>
      <c r="L108" s="251"/>
      <c r="M108" s="232"/>
      <c r="N108" s="232"/>
      <c r="O108" s="251"/>
      <c r="P108" s="298"/>
      <c r="R108" s="300"/>
      <c r="S108" s="301"/>
    </row>
    <row r="109" spans="1:19" s="275" customFormat="1" ht="12.75">
      <c r="A109" s="237" t="s">
        <v>483</v>
      </c>
      <c r="B109" s="249" t="s">
        <v>484</v>
      </c>
      <c r="C109" s="314">
        <v>200</v>
      </c>
      <c r="D109" s="250" t="s">
        <v>225</v>
      </c>
      <c r="E109" s="250" t="s">
        <v>226</v>
      </c>
      <c r="F109" s="65" t="s">
        <v>495</v>
      </c>
      <c r="G109" s="85"/>
      <c r="H109" s="315" t="s">
        <v>493</v>
      </c>
      <c r="I109" s="315" t="s">
        <v>494</v>
      </c>
      <c r="J109" s="251">
        <f>391591.2-34.03</f>
        <v>391557.17</v>
      </c>
      <c r="K109" s="251">
        <v>187876.98</v>
      </c>
      <c r="L109" s="251">
        <v>176767.87</v>
      </c>
      <c r="M109" s="232"/>
      <c r="N109" s="232"/>
      <c r="O109" s="251">
        <f>J109+K109-L109+M109-N109</f>
        <v>402666.28</v>
      </c>
      <c r="P109" s="298">
        <v>0.841</v>
      </c>
      <c r="R109" s="300"/>
      <c r="S109" s="301"/>
    </row>
    <row r="110" spans="1:19" s="275" customFormat="1" ht="12.75">
      <c r="A110" s="237" t="s">
        <v>481</v>
      </c>
      <c r="B110" s="249" t="s">
        <v>482</v>
      </c>
      <c r="C110" s="314">
        <v>300</v>
      </c>
      <c r="D110" s="250" t="s">
        <v>225</v>
      </c>
      <c r="E110" s="250" t="s">
        <v>226</v>
      </c>
      <c r="F110" s="65" t="s">
        <v>495</v>
      </c>
      <c r="G110" s="85"/>
      <c r="H110" s="315" t="s">
        <v>493</v>
      </c>
      <c r="I110" s="315" t="s">
        <v>494</v>
      </c>
      <c r="J110" s="251">
        <f>583866-50.74</f>
        <v>583815.26</v>
      </c>
      <c r="K110" s="251">
        <v>172504.19</v>
      </c>
      <c r="L110" s="251">
        <v>218094.59</v>
      </c>
      <c r="M110" s="232"/>
      <c r="N110" s="232"/>
      <c r="O110" s="251">
        <f>J110+K110-L110+M110-N110</f>
        <v>538224.86</v>
      </c>
      <c r="P110" s="298">
        <v>1.124</v>
      </c>
      <c r="R110" s="300"/>
      <c r="S110" s="301"/>
    </row>
    <row r="111" spans="1:19" s="275" customFormat="1" ht="12.75">
      <c r="A111" s="84" t="s">
        <v>209</v>
      </c>
      <c r="B111" s="249"/>
      <c r="C111" s="244"/>
      <c r="D111" s="85"/>
      <c r="E111" s="85"/>
      <c r="F111" s="85"/>
      <c r="G111" s="85"/>
      <c r="H111" s="85"/>
      <c r="I111" s="249"/>
      <c r="J111" s="278">
        <f aca="true" t="shared" si="2" ref="J111:O111">SUM(J83:J110)</f>
        <v>12365022.05</v>
      </c>
      <c r="K111" s="278">
        <f t="shared" si="2"/>
        <v>801381.3999999999</v>
      </c>
      <c r="L111" s="278">
        <f t="shared" si="2"/>
        <v>786823.4499999998</v>
      </c>
      <c r="M111" s="278">
        <f t="shared" si="2"/>
        <v>1608.4399999999998</v>
      </c>
      <c r="N111" s="278">
        <f t="shared" si="2"/>
        <v>3093.26</v>
      </c>
      <c r="O111" s="278">
        <f t="shared" si="2"/>
        <v>12378095.18</v>
      </c>
      <c r="P111" s="299">
        <v>25.854</v>
      </c>
      <c r="R111" s="300"/>
      <c r="S111" s="301"/>
    </row>
    <row r="112" spans="1:19" s="272" customFormat="1" ht="29.25" customHeight="1">
      <c r="A112" s="65" t="s">
        <v>210</v>
      </c>
      <c r="B112" s="249"/>
      <c r="C112" s="65"/>
      <c r="D112" s="65"/>
      <c r="E112" s="65"/>
      <c r="F112" s="65"/>
      <c r="G112" s="65"/>
      <c r="H112" s="65"/>
      <c r="I112" s="249"/>
      <c r="J112" s="251"/>
      <c r="K112" s="251"/>
      <c r="L112" s="251"/>
      <c r="M112" s="232"/>
      <c r="N112" s="232"/>
      <c r="O112" s="251"/>
      <c r="P112" s="298"/>
      <c r="R112" s="300"/>
      <c r="S112" s="301"/>
    </row>
    <row r="113" spans="1:19" s="275" customFormat="1" ht="12.75">
      <c r="A113" s="65" t="s">
        <v>211</v>
      </c>
      <c r="B113" s="249"/>
      <c r="C113" s="85"/>
      <c r="D113" s="85"/>
      <c r="E113" s="85"/>
      <c r="F113" s="85"/>
      <c r="G113" s="85"/>
      <c r="H113" s="85"/>
      <c r="I113" s="249"/>
      <c r="J113" s="251"/>
      <c r="K113" s="251"/>
      <c r="L113" s="251"/>
      <c r="M113" s="232"/>
      <c r="N113" s="232"/>
      <c r="O113" s="251"/>
      <c r="P113" s="298"/>
      <c r="R113" s="300"/>
      <c r="S113" s="301"/>
    </row>
    <row r="114" spans="1:19" s="275" customFormat="1" ht="12.75">
      <c r="A114" s="86"/>
      <c r="B114" s="249"/>
      <c r="C114" s="85"/>
      <c r="D114" s="85"/>
      <c r="E114" s="85"/>
      <c r="F114" s="85"/>
      <c r="G114" s="85"/>
      <c r="H114" s="85"/>
      <c r="I114" s="249"/>
      <c r="J114" s="251"/>
      <c r="K114" s="251"/>
      <c r="L114" s="251"/>
      <c r="M114" s="232"/>
      <c r="N114" s="232"/>
      <c r="O114" s="251"/>
      <c r="P114" s="298"/>
      <c r="R114" s="300"/>
      <c r="S114" s="301"/>
    </row>
    <row r="115" spans="1:19" s="275" customFormat="1" ht="12.75">
      <c r="A115" s="65" t="s">
        <v>212</v>
      </c>
      <c r="B115" s="249"/>
      <c r="C115" s="85"/>
      <c r="D115" s="85"/>
      <c r="E115" s="85"/>
      <c r="F115" s="85"/>
      <c r="G115" s="85"/>
      <c r="H115" s="85"/>
      <c r="I115" s="249"/>
      <c r="J115" s="251"/>
      <c r="K115" s="251"/>
      <c r="L115" s="251"/>
      <c r="M115" s="232"/>
      <c r="N115" s="232"/>
      <c r="O115" s="251"/>
      <c r="P115" s="298"/>
      <c r="R115" s="300"/>
      <c r="S115" s="301"/>
    </row>
    <row r="116" spans="1:19" s="275" customFormat="1" ht="12.75">
      <c r="A116" s="86"/>
      <c r="B116" s="249"/>
      <c r="C116" s="85"/>
      <c r="D116" s="85"/>
      <c r="E116" s="85"/>
      <c r="F116" s="85"/>
      <c r="G116" s="85"/>
      <c r="H116" s="85"/>
      <c r="I116" s="249"/>
      <c r="J116" s="251"/>
      <c r="K116" s="251"/>
      <c r="L116" s="251"/>
      <c r="M116" s="232"/>
      <c r="N116" s="232"/>
      <c r="O116" s="251"/>
      <c r="P116" s="298"/>
      <c r="R116" s="300"/>
      <c r="S116" s="301"/>
    </row>
    <row r="117" spans="1:19" s="275" customFormat="1" ht="12.75">
      <c r="A117" s="65" t="s">
        <v>20</v>
      </c>
      <c r="B117" s="249"/>
      <c r="C117" s="85"/>
      <c r="D117" s="85"/>
      <c r="E117" s="85"/>
      <c r="F117" s="85"/>
      <c r="G117" s="85"/>
      <c r="H117" s="85"/>
      <c r="I117" s="249"/>
      <c r="J117" s="251"/>
      <c r="K117" s="251"/>
      <c r="L117" s="251"/>
      <c r="M117" s="232"/>
      <c r="N117" s="232"/>
      <c r="O117" s="251"/>
      <c r="P117" s="298"/>
      <c r="R117" s="300"/>
      <c r="S117" s="301"/>
    </row>
    <row r="118" spans="1:19" s="275" customFormat="1" ht="13.5">
      <c r="A118" s="279"/>
      <c r="B118" s="249"/>
      <c r="C118" s="85"/>
      <c r="D118" s="85"/>
      <c r="E118" s="85"/>
      <c r="F118" s="85"/>
      <c r="G118" s="85"/>
      <c r="H118" s="85"/>
      <c r="I118" s="249"/>
      <c r="J118" s="251"/>
      <c r="K118" s="251"/>
      <c r="L118" s="251"/>
      <c r="M118" s="232"/>
      <c r="N118" s="232"/>
      <c r="O118" s="251"/>
      <c r="P118" s="298"/>
      <c r="R118" s="300"/>
      <c r="S118" s="301"/>
    </row>
    <row r="119" spans="1:19" s="275" customFormat="1" ht="12.75">
      <c r="A119" s="84" t="s">
        <v>213</v>
      </c>
      <c r="B119" s="249"/>
      <c r="C119" s="85"/>
      <c r="D119" s="85"/>
      <c r="E119" s="85"/>
      <c r="F119" s="85"/>
      <c r="G119" s="85"/>
      <c r="H119" s="85"/>
      <c r="I119" s="249"/>
      <c r="J119" s="251"/>
      <c r="K119" s="251"/>
      <c r="L119" s="251"/>
      <c r="M119" s="232"/>
      <c r="N119" s="232"/>
      <c r="O119" s="251"/>
      <c r="P119" s="298"/>
      <c r="R119" s="300"/>
      <c r="S119" s="301"/>
    </row>
    <row r="120" spans="1:19" s="272" customFormat="1" ht="12.75">
      <c r="A120" s="65" t="s">
        <v>214</v>
      </c>
      <c r="B120" s="249"/>
      <c r="C120" s="65" t="s">
        <v>108</v>
      </c>
      <c r="D120" s="65" t="s">
        <v>108</v>
      </c>
      <c r="E120" s="65"/>
      <c r="F120" s="65" t="s">
        <v>108</v>
      </c>
      <c r="G120" s="65"/>
      <c r="H120" s="65"/>
      <c r="I120" s="249"/>
      <c r="J120" s="251" t="s">
        <v>108</v>
      </c>
      <c r="K120" s="251" t="s">
        <v>108</v>
      </c>
      <c r="L120" s="251"/>
      <c r="M120" s="232"/>
      <c r="N120" s="232" t="s">
        <v>108</v>
      </c>
      <c r="O120" s="251" t="s">
        <v>108</v>
      </c>
      <c r="P120" s="298"/>
      <c r="R120" s="300"/>
      <c r="S120" s="301"/>
    </row>
    <row r="121" spans="1:19" s="272" customFormat="1" ht="12.75">
      <c r="A121" s="86"/>
      <c r="B121" s="249"/>
      <c r="C121" s="65"/>
      <c r="D121" s="65"/>
      <c r="E121" s="65"/>
      <c r="F121" s="65"/>
      <c r="G121" s="65"/>
      <c r="H121" s="65"/>
      <c r="I121" s="65"/>
      <c r="J121" s="251"/>
      <c r="K121" s="251"/>
      <c r="L121" s="251"/>
      <c r="M121" s="232"/>
      <c r="N121" s="232"/>
      <c r="O121" s="251"/>
      <c r="P121" s="298"/>
      <c r="R121" s="300"/>
      <c r="S121" s="301"/>
    </row>
    <row r="122" spans="1:19" s="272" customFormat="1" ht="12.75">
      <c r="A122" s="65"/>
      <c r="B122" s="249"/>
      <c r="C122" s="65"/>
      <c r="D122" s="65"/>
      <c r="E122" s="65"/>
      <c r="F122" s="65"/>
      <c r="G122" s="65"/>
      <c r="H122" s="65"/>
      <c r="I122" s="65"/>
      <c r="J122" s="251"/>
      <c r="K122" s="251"/>
      <c r="L122" s="251"/>
      <c r="M122" s="232"/>
      <c r="N122" s="232"/>
      <c r="O122" s="251"/>
      <c r="P122" s="298"/>
      <c r="R122" s="300"/>
      <c r="S122" s="301"/>
    </row>
    <row r="123" spans="1:19" s="272" customFormat="1" ht="12.75">
      <c r="A123" s="65"/>
      <c r="B123" s="249"/>
      <c r="C123" s="65"/>
      <c r="D123" s="65"/>
      <c r="E123" s="65"/>
      <c r="F123" s="65"/>
      <c r="G123" s="65"/>
      <c r="H123" s="65"/>
      <c r="I123" s="65"/>
      <c r="J123" s="251"/>
      <c r="K123" s="251"/>
      <c r="L123" s="251"/>
      <c r="M123" s="232"/>
      <c r="N123" s="232"/>
      <c r="O123" s="251"/>
      <c r="P123" s="298"/>
      <c r="R123" s="300"/>
      <c r="S123" s="301"/>
    </row>
    <row r="124" spans="1:19" s="272" customFormat="1" ht="12.75">
      <c r="A124" s="84" t="s">
        <v>215</v>
      </c>
      <c r="B124" s="249"/>
      <c r="C124" s="65"/>
      <c r="D124" s="65"/>
      <c r="E124" s="65"/>
      <c r="F124" s="65"/>
      <c r="G124" s="65"/>
      <c r="H124" s="65"/>
      <c r="I124" s="65"/>
      <c r="J124" s="251"/>
      <c r="K124" s="251"/>
      <c r="L124" s="251"/>
      <c r="M124" s="232"/>
      <c r="N124" s="232"/>
      <c r="O124" s="251"/>
      <c r="P124" s="298"/>
      <c r="R124" s="300"/>
      <c r="S124" s="301"/>
    </row>
    <row r="125" spans="1:19" s="272" customFormat="1" ht="12.75">
      <c r="A125" s="280" t="s">
        <v>216</v>
      </c>
      <c r="B125" s="249"/>
      <c r="C125" s="65" t="s">
        <v>108</v>
      </c>
      <c r="D125" s="65" t="s">
        <v>108</v>
      </c>
      <c r="E125" s="65"/>
      <c r="F125" s="65" t="s">
        <v>108</v>
      </c>
      <c r="G125" s="65"/>
      <c r="H125" s="65"/>
      <c r="I125" s="65"/>
      <c r="J125" s="278">
        <f aca="true" t="shared" si="3" ref="J125:O125">SUM(J79,J80,J111)</f>
        <v>27168120.730000004</v>
      </c>
      <c r="K125" s="278">
        <f t="shared" si="3"/>
        <v>22183060.799999997</v>
      </c>
      <c r="L125" s="278">
        <f t="shared" si="3"/>
        <v>12943629.739999996</v>
      </c>
      <c r="M125" s="278">
        <f t="shared" si="3"/>
        <v>1608.4399999999998</v>
      </c>
      <c r="N125" s="278">
        <f t="shared" si="3"/>
        <v>3093.26</v>
      </c>
      <c r="O125" s="278">
        <f t="shared" si="3"/>
        <v>36406066.97</v>
      </c>
      <c r="P125" s="299">
        <v>76.041</v>
      </c>
      <c r="R125" s="300"/>
      <c r="S125" s="301"/>
    </row>
    <row r="126" spans="1:19" s="272" customFormat="1" ht="38.25" customHeight="1">
      <c r="A126" s="281" t="s">
        <v>217</v>
      </c>
      <c r="B126" s="249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251"/>
      <c r="P126" s="298"/>
      <c r="R126" s="300"/>
      <c r="S126" s="301"/>
    </row>
    <row r="127" spans="1:19" s="272" customFormat="1" ht="15" customHeight="1">
      <c r="A127" s="65" t="s">
        <v>191</v>
      </c>
      <c r="B127" s="249"/>
      <c r="C127" s="65" t="s">
        <v>108</v>
      </c>
      <c r="D127" s="65" t="s">
        <v>108</v>
      </c>
      <c r="E127" s="65"/>
      <c r="F127" s="65" t="s">
        <v>108</v>
      </c>
      <c r="G127" s="65"/>
      <c r="H127" s="65"/>
      <c r="I127" s="65"/>
      <c r="J127" s="65" t="s">
        <v>108</v>
      </c>
      <c r="K127" s="65" t="s">
        <v>108</v>
      </c>
      <c r="L127" s="65"/>
      <c r="M127" s="65"/>
      <c r="N127" s="65" t="s">
        <v>108</v>
      </c>
      <c r="O127" s="322" t="s">
        <v>108</v>
      </c>
      <c r="P127" s="295"/>
      <c r="R127" s="300"/>
      <c r="S127" s="301"/>
    </row>
    <row r="128" spans="1:19" s="275" customFormat="1" ht="12.75">
      <c r="A128" s="85"/>
      <c r="B128" s="249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323"/>
      <c r="P128" s="296"/>
      <c r="R128" s="300"/>
      <c r="S128" s="301"/>
    </row>
    <row r="129" spans="1:19" s="275" customFormat="1" ht="12.75">
      <c r="A129" s="85"/>
      <c r="B129" s="249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323"/>
      <c r="P129" s="296"/>
      <c r="R129" s="300"/>
      <c r="S129" s="301"/>
    </row>
    <row r="130" spans="1:19" s="275" customFormat="1" ht="12.75">
      <c r="A130" s="85"/>
      <c r="B130" s="249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323"/>
      <c r="P130" s="296"/>
      <c r="R130" s="300"/>
      <c r="S130" s="301"/>
    </row>
    <row r="131" spans="1:19" s="275" customFormat="1" ht="12.75">
      <c r="A131" s="84" t="s">
        <v>206</v>
      </c>
      <c r="B131" s="24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323"/>
      <c r="P131" s="296"/>
      <c r="R131" s="300"/>
      <c r="S131" s="301"/>
    </row>
    <row r="132" spans="1:19" s="272" customFormat="1" ht="27.75" customHeight="1">
      <c r="A132" s="65" t="s">
        <v>207</v>
      </c>
      <c r="B132" s="249"/>
      <c r="C132" s="65" t="s">
        <v>108</v>
      </c>
      <c r="D132" s="65" t="s">
        <v>108</v>
      </c>
      <c r="E132" s="65"/>
      <c r="F132" s="65" t="s">
        <v>108</v>
      </c>
      <c r="G132" s="65"/>
      <c r="H132" s="65"/>
      <c r="I132" s="65"/>
      <c r="J132" s="65" t="s">
        <v>108</v>
      </c>
      <c r="K132" s="65" t="s">
        <v>108</v>
      </c>
      <c r="L132" s="65"/>
      <c r="M132" s="65"/>
      <c r="N132" s="65" t="s">
        <v>108</v>
      </c>
      <c r="O132" s="322" t="s">
        <v>108</v>
      </c>
      <c r="P132" s="295"/>
      <c r="R132" s="300"/>
      <c r="S132" s="301"/>
    </row>
    <row r="133" spans="1:19" s="272" customFormat="1" ht="14.25" customHeight="1">
      <c r="A133" s="65" t="s">
        <v>208</v>
      </c>
      <c r="B133" s="249"/>
      <c r="C133" s="65" t="s">
        <v>108</v>
      </c>
      <c r="D133" s="65" t="s">
        <v>108</v>
      </c>
      <c r="E133" s="65"/>
      <c r="F133" s="65" t="s">
        <v>108</v>
      </c>
      <c r="G133" s="65"/>
      <c r="H133" s="65"/>
      <c r="I133" s="65"/>
      <c r="J133" s="65" t="s">
        <v>108</v>
      </c>
      <c r="K133" s="65" t="s">
        <v>108</v>
      </c>
      <c r="L133" s="65"/>
      <c r="M133" s="65"/>
      <c r="N133" s="65" t="s">
        <v>108</v>
      </c>
      <c r="O133" s="322" t="s">
        <v>108</v>
      </c>
      <c r="P133" s="295"/>
      <c r="R133" s="300"/>
      <c r="S133" s="301"/>
    </row>
    <row r="134" spans="1:19" s="275" customFormat="1" ht="16.5" customHeight="1">
      <c r="A134" s="65" t="s">
        <v>194</v>
      </c>
      <c r="B134" s="249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323"/>
      <c r="P134" s="296"/>
      <c r="R134" s="300"/>
      <c r="S134" s="301"/>
    </row>
    <row r="135" spans="1:19" s="275" customFormat="1" ht="9.75" customHeight="1">
      <c r="A135" s="65"/>
      <c r="B135" s="249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323"/>
      <c r="P135" s="296"/>
      <c r="R135" s="300"/>
      <c r="S135" s="301"/>
    </row>
    <row r="136" spans="1:19" s="275" customFormat="1" ht="9.75" customHeight="1">
      <c r="A136" s="65"/>
      <c r="B136" s="249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323"/>
      <c r="P136" s="296"/>
      <c r="R136" s="300"/>
      <c r="S136" s="301"/>
    </row>
    <row r="137" spans="1:19" s="275" customFormat="1" ht="9.75" customHeight="1">
      <c r="A137" s="65"/>
      <c r="B137" s="249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323"/>
      <c r="P137" s="296"/>
      <c r="R137" s="300"/>
      <c r="S137" s="301"/>
    </row>
    <row r="138" spans="1:19" s="275" customFormat="1" ht="14.25" customHeight="1">
      <c r="A138" s="65" t="s">
        <v>195</v>
      </c>
      <c r="B138" s="249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323"/>
      <c r="P138" s="296"/>
      <c r="R138" s="300"/>
      <c r="S138" s="301"/>
    </row>
    <row r="139" spans="1:19" s="275" customFormat="1" ht="9.75" customHeight="1">
      <c r="A139" s="65"/>
      <c r="B139" s="249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323"/>
      <c r="P139" s="296"/>
      <c r="R139" s="300"/>
      <c r="S139" s="301"/>
    </row>
    <row r="140" spans="1:19" s="275" customFormat="1" ht="9.75" customHeight="1">
      <c r="A140" s="65"/>
      <c r="B140" s="249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323"/>
      <c r="P140" s="296"/>
      <c r="R140" s="300"/>
      <c r="S140" s="301"/>
    </row>
    <row r="141" spans="1:19" s="275" customFormat="1" ht="9.75" customHeight="1">
      <c r="A141" s="65"/>
      <c r="B141" s="249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323"/>
      <c r="P141" s="296"/>
      <c r="R141" s="300"/>
      <c r="S141" s="301"/>
    </row>
    <row r="142" spans="1:19" s="275" customFormat="1" ht="15.75" customHeight="1">
      <c r="A142" s="65" t="s">
        <v>196</v>
      </c>
      <c r="B142" s="249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323"/>
      <c r="P142" s="296"/>
      <c r="R142" s="300"/>
      <c r="S142" s="301"/>
    </row>
    <row r="143" spans="1:19" s="275" customFormat="1" ht="12.75">
      <c r="A143" s="65"/>
      <c r="B143" s="249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323"/>
      <c r="P143" s="296"/>
      <c r="R143" s="300"/>
      <c r="S143" s="301"/>
    </row>
    <row r="144" spans="1:19" s="275" customFormat="1" ht="12.75">
      <c r="A144" s="65"/>
      <c r="B144" s="249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323"/>
      <c r="P144" s="296"/>
      <c r="R144" s="300"/>
      <c r="S144" s="301"/>
    </row>
    <row r="145" spans="1:19" s="275" customFormat="1" ht="14.25" customHeight="1">
      <c r="A145" s="65" t="s">
        <v>197</v>
      </c>
      <c r="B145" s="6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323"/>
      <c r="P145" s="296"/>
      <c r="R145" s="300"/>
      <c r="S145" s="301"/>
    </row>
    <row r="146" spans="1:19" s="275" customFormat="1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323"/>
      <c r="P146" s="296"/>
      <c r="R146" s="300"/>
      <c r="S146" s="301"/>
    </row>
    <row r="147" spans="1:19" s="275" customFormat="1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323"/>
      <c r="P147" s="296"/>
      <c r="R147" s="300"/>
      <c r="S147" s="301"/>
    </row>
    <row r="148" spans="1:19" s="275" customFormat="1" ht="12.75">
      <c r="A148" s="84" t="s">
        <v>209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323"/>
      <c r="P148" s="296"/>
      <c r="R148" s="300"/>
      <c r="S148" s="301"/>
    </row>
    <row r="149" spans="1:19" s="272" customFormat="1" ht="28.5" customHeight="1">
      <c r="A149" s="65" t="s">
        <v>218</v>
      </c>
      <c r="B149" s="65"/>
      <c r="C149" s="65" t="s">
        <v>108</v>
      </c>
      <c r="D149" s="65" t="s">
        <v>108</v>
      </c>
      <c r="E149" s="65"/>
      <c r="F149" s="65" t="s">
        <v>108</v>
      </c>
      <c r="G149" s="65"/>
      <c r="H149" s="65"/>
      <c r="I149" s="65"/>
      <c r="J149" s="65" t="s">
        <v>108</v>
      </c>
      <c r="K149" s="65" t="s">
        <v>108</v>
      </c>
      <c r="L149" s="65"/>
      <c r="M149" s="65"/>
      <c r="N149" s="65" t="s">
        <v>108</v>
      </c>
      <c r="O149" s="322" t="s">
        <v>108</v>
      </c>
      <c r="P149" s="295"/>
      <c r="R149" s="300"/>
      <c r="S149" s="301"/>
    </row>
    <row r="150" spans="1:19" s="272" customFormat="1" ht="12.75">
      <c r="A150" s="86"/>
      <c r="B150" s="86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322"/>
      <c r="P150" s="295"/>
      <c r="R150" s="300"/>
      <c r="S150" s="301"/>
    </row>
    <row r="151" spans="1:19" s="272" customFormat="1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322"/>
      <c r="P151" s="295"/>
      <c r="R151" s="300"/>
      <c r="S151" s="301"/>
    </row>
    <row r="152" spans="1:19" s="272" customFormat="1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322"/>
      <c r="P152" s="295"/>
      <c r="R152" s="300"/>
      <c r="S152" s="301"/>
    </row>
    <row r="153" spans="1:19" s="272" customFormat="1" ht="12.75">
      <c r="A153" s="84" t="s">
        <v>213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322"/>
      <c r="P153" s="295"/>
      <c r="R153" s="300"/>
      <c r="S153" s="301"/>
    </row>
    <row r="154" spans="1:19" s="272" customFormat="1" ht="12.75">
      <c r="A154" s="280" t="s">
        <v>219</v>
      </c>
      <c r="B154" s="65"/>
      <c r="C154" s="65" t="s">
        <v>108</v>
      </c>
      <c r="D154" s="65" t="s">
        <v>108</v>
      </c>
      <c r="E154" s="65"/>
      <c r="F154" s="65" t="s">
        <v>108</v>
      </c>
      <c r="G154" s="65"/>
      <c r="H154" s="65"/>
      <c r="I154" s="65"/>
      <c r="J154" s="65" t="s">
        <v>108</v>
      </c>
      <c r="K154" s="65" t="s">
        <v>108</v>
      </c>
      <c r="L154" s="65"/>
      <c r="M154" s="65"/>
      <c r="N154" s="65" t="s">
        <v>108</v>
      </c>
      <c r="O154" s="322" t="s">
        <v>108</v>
      </c>
      <c r="P154" s="295"/>
      <c r="R154" s="300"/>
      <c r="S154" s="301"/>
    </row>
    <row r="155" spans="1:19" s="272" customFormat="1" ht="12.75">
      <c r="A155" s="84" t="s">
        <v>220</v>
      </c>
      <c r="B155" s="65"/>
      <c r="C155" s="65"/>
      <c r="D155" s="65"/>
      <c r="E155" s="65"/>
      <c r="F155" s="65"/>
      <c r="G155" s="65"/>
      <c r="H155" s="65"/>
      <c r="I155" s="65"/>
      <c r="J155" s="259">
        <f>J125</f>
        <v>27168120.730000004</v>
      </c>
      <c r="K155" s="259">
        <f>K125</f>
        <v>22183060.799999997</v>
      </c>
      <c r="L155" s="259">
        <f>L125</f>
        <v>12943629.739999996</v>
      </c>
      <c r="M155" s="259">
        <f>M125</f>
        <v>1608.4399999999998</v>
      </c>
      <c r="N155" s="259">
        <f>N125</f>
        <v>3093.26</v>
      </c>
      <c r="O155" s="259">
        <f>J155+K155-L155+M155-N155</f>
        <v>36406066.970000006</v>
      </c>
      <c r="P155" s="299">
        <v>76.041</v>
      </c>
      <c r="R155" s="300"/>
      <c r="S155" s="301"/>
    </row>
    <row r="156" spans="1:15" ht="49.5" customHeight="1">
      <c r="A156" s="379" t="s">
        <v>476</v>
      </c>
      <c r="B156" s="380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24"/>
    </row>
    <row r="157" spans="1:15" ht="12.75">
      <c r="A157" s="282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324"/>
    </row>
    <row r="158" spans="1:15" ht="12.75">
      <c r="A158" s="258" t="s">
        <v>545</v>
      </c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324"/>
    </row>
    <row r="159" spans="1:15" s="272" customFormat="1" ht="12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4"/>
      <c r="L159" s="264"/>
      <c r="M159" s="264"/>
      <c r="O159" s="325"/>
    </row>
    <row r="160" spans="2:15" ht="12.75" customHeight="1">
      <c r="B160" s="197"/>
      <c r="C160" s="261"/>
      <c r="D160" s="262"/>
      <c r="E160" s="261" t="s">
        <v>221</v>
      </c>
      <c r="F160" s="262"/>
      <c r="G160" s="262"/>
      <c r="H160" s="262"/>
      <c r="I160" s="326" t="s">
        <v>560</v>
      </c>
      <c r="J160" s="225"/>
      <c r="K160" s="8"/>
      <c r="L160" s="328"/>
      <c r="M160" s="326" t="s">
        <v>562</v>
      </c>
      <c r="N160" s="326"/>
      <c r="O160" s="22"/>
    </row>
    <row r="161" spans="1:15" s="272" customFormat="1" ht="12.75">
      <c r="A161" s="263"/>
      <c r="B161" s="263"/>
      <c r="C161" s="263"/>
      <c r="D161" s="263"/>
      <c r="E161" s="263"/>
      <c r="F161" s="263"/>
      <c r="G161" s="263"/>
      <c r="H161" s="263"/>
      <c r="I161" s="9"/>
      <c r="J161" s="9"/>
      <c r="K161" s="8"/>
      <c r="L161" s="264"/>
      <c r="M161" s="8"/>
      <c r="N161" s="8"/>
      <c r="O161" s="22"/>
    </row>
    <row r="162" spans="1:15" s="272" customFormat="1" ht="12">
      <c r="A162" s="263"/>
      <c r="B162" s="263"/>
      <c r="C162" s="263"/>
      <c r="D162" s="263"/>
      <c r="E162" s="263"/>
      <c r="F162" s="263" t="s">
        <v>536</v>
      </c>
      <c r="G162" s="263"/>
      <c r="H162" s="263"/>
      <c r="I162" s="327"/>
      <c r="J162" s="88"/>
      <c r="K162" s="327" t="s">
        <v>561</v>
      </c>
      <c r="L162" s="264"/>
      <c r="M162" s="327"/>
      <c r="N162" s="88"/>
      <c r="O162" s="327" t="s">
        <v>563</v>
      </c>
    </row>
    <row r="163" spans="9:15" s="272" customFormat="1" ht="12.75">
      <c r="I163" s="9"/>
      <c r="J163" s="9"/>
      <c r="K163" s="22"/>
      <c r="L163" s="283"/>
      <c r="M163" s="283"/>
      <c r="O163" s="325"/>
    </row>
    <row r="164" spans="9:15" s="272" customFormat="1" ht="12.75">
      <c r="I164" s="88"/>
      <c r="J164" s="9"/>
      <c r="K164" s="22"/>
      <c r="L164" s="283"/>
      <c r="M164" s="283"/>
      <c r="O164" s="325"/>
    </row>
    <row r="165" spans="12:15" s="272" customFormat="1" ht="12">
      <c r="L165" s="283"/>
      <c r="M165" s="283"/>
      <c r="O165" s="325"/>
    </row>
    <row r="166" spans="12:15" s="272" customFormat="1" ht="12">
      <c r="L166" s="283"/>
      <c r="M166" s="283"/>
      <c r="O166" s="325"/>
    </row>
    <row r="167" spans="12:15" s="272" customFormat="1" ht="12">
      <c r="L167" s="283"/>
      <c r="M167" s="283"/>
      <c r="O167" s="325"/>
    </row>
    <row r="168" spans="11:15" s="272" customFormat="1" ht="12">
      <c r="K168" s="283"/>
      <c r="L168" s="283"/>
      <c r="M168" s="283"/>
      <c r="O168" s="325"/>
    </row>
    <row r="169" spans="11:15" s="272" customFormat="1" ht="12">
      <c r="K169" s="283"/>
      <c r="L169" s="283"/>
      <c r="M169" s="283"/>
      <c r="O169" s="325"/>
    </row>
    <row r="170" spans="11:15" s="272" customFormat="1" ht="12">
      <c r="K170" s="283"/>
      <c r="L170" s="283"/>
      <c r="M170" s="283"/>
      <c r="O170" s="325"/>
    </row>
    <row r="171" spans="6:15" s="272" customFormat="1" ht="12">
      <c r="F171" s="263"/>
      <c r="G171" s="263"/>
      <c r="H171" s="263"/>
      <c r="I171" s="263"/>
      <c r="K171" s="283"/>
      <c r="L171" s="283"/>
      <c r="M171" s="283"/>
      <c r="O171" s="325"/>
    </row>
    <row r="172" spans="11:15" s="272" customFormat="1" ht="12">
      <c r="K172" s="283"/>
      <c r="L172" s="283"/>
      <c r="M172" s="283"/>
      <c r="O172" s="325"/>
    </row>
    <row r="173" spans="11:15" s="272" customFormat="1" ht="12">
      <c r="K173" s="283"/>
      <c r="L173" s="283"/>
      <c r="M173" s="283"/>
      <c r="O173" s="325"/>
    </row>
    <row r="174" spans="11:15" s="272" customFormat="1" ht="12">
      <c r="K174" s="283"/>
      <c r="L174" s="283"/>
      <c r="M174" s="283"/>
      <c r="O174" s="325"/>
    </row>
    <row r="175" spans="11:15" s="272" customFormat="1" ht="12">
      <c r="K175" s="283"/>
      <c r="L175" s="283"/>
      <c r="M175" s="283"/>
      <c r="O175" s="325"/>
    </row>
    <row r="176" spans="11:15" s="272" customFormat="1" ht="12">
      <c r="K176" s="283"/>
      <c r="L176" s="283"/>
      <c r="M176" s="283"/>
      <c r="O176" s="325"/>
    </row>
    <row r="177" spans="11:15" s="272" customFormat="1" ht="12">
      <c r="K177" s="283"/>
      <c r="L177" s="283"/>
      <c r="M177" s="283"/>
      <c r="O177" s="325"/>
    </row>
    <row r="178" spans="11:15" s="272" customFormat="1" ht="12">
      <c r="K178" s="283"/>
      <c r="L178" s="283"/>
      <c r="M178" s="283"/>
      <c r="O178" s="325"/>
    </row>
    <row r="179" spans="11:15" s="272" customFormat="1" ht="12">
      <c r="K179" s="283"/>
      <c r="L179" s="283"/>
      <c r="M179" s="283"/>
      <c r="O179" s="325"/>
    </row>
    <row r="180" spans="11:15" s="272" customFormat="1" ht="12">
      <c r="K180" s="283"/>
      <c r="L180" s="283"/>
      <c r="M180" s="283"/>
      <c r="O180" s="325"/>
    </row>
    <row r="181" spans="11:15" s="272" customFormat="1" ht="12">
      <c r="K181" s="283"/>
      <c r="L181" s="283"/>
      <c r="M181" s="283"/>
      <c r="O181" s="325"/>
    </row>
    <row r="182" spans="11:15" s="272" customFormat="1" ht="12">
      <c r="K182" s="283"/>
      <c r="L182" s="283"/>
      <c r="M182" s="283"/>
      <c r="O182" s="325"/>
    </row>
    <row r="183" spans="11:15" s="272" customFormat="1" ht="12">
      <c r="K183" s="283"/>
      <c r="L183" s="283"/>
      <c r="M183" s="283"/>
      <c r="O183" s="325"/>
    </row>
    <row r="184" spans="11:15" s="272" customFormat="1" ht="12">
      <c r="K184" s="283"/>
      <c r="L184" s="283"/>
      <c r="M184" s="283"/>
      <c r="O184" s="325"/>
    </row>
    <row r="185" spans="11:15" s="272" customFormat="1" ht="12">
      <c r="K185" s="283"/>
      <c r="L185" s="283"/>
      <c r="M185" s="283"/>
      <c r="O185" s="325"/>
    </row>
    <row r="186" spans="11:15" s="272" customFormat="1" ht="12">
      <c r="K186" s="283"/>
      <c r="L186" s="283"/>
      <c r="M186" s="283"/>
      <c r="O186" s="325"/>
    </row>
    <row r="187" spans="11:15" s="272" customFormat="1" ht="12">
      <c r="K187" s="283"/>
      <c r="L187" s="283"/>
      <c r="M187" s="283"/>
      <c r="O187" s="325"/>
    </row>
    <row r="188" spans="11:15" s="272" customFormat="1" ht="12">
      <c r="K188" s="283"/>
      <c r="L188" s="283"/>
      <c r="M188" s="283"/>
      <c r="O188" s="325"/>
    </row>
    <row r="189" spans="11:15" s="272" customFormat="1" ht="12">
      <c r="K189" s="283"/>
      <c r="L189" s="283"/>
      <c r="M189" s="283"/>
      <c r="O189" s="325"/>
    </row>
    <row r="190" spans="11:15" s="272" customFormat="1" ht="12">
      <c r="K190" s="283"/>
      <c r="L190" s="283"/>
      <c r="M190" s="283"/>
      <c r="O190" s="325"/>
    </row>
    <row r="191" spans="11:15" s="272" customFormat="1" ht="12">
      <c r="K191" s="283"/>
      <c r="L191" s="283"/>
      <c r="M191" s="283"/>
      <c r="O191" s="325"/>
    </row>
    <row r="192" spans="11:15" s="272" customFormat="1" ht="12">
      <c r="K192" s="283"/>
      <c r="L192" s="283"/>
      <c r="M192" s="283"/>
      <c r="O192" s="325"/>
    </row>
    <row r="193" spans="11:15" s="272" customFormat="1" ht="12">
      <c r="K193" s="283"/>
      <c r="L193" s="283"/>
      <c r="M193" s="283"/>
      <c r="O193" s="325"/>
    </row>
    <row r="194" spans="11:15" s="272" customFormat="1" ht="12">
      <c r="K194" s="283"/>
      <c r="L194" s="283"/>
      <c r="M194" s="283"/>
      <c r="O194" s="325"/>
    </row>
    <row r="195" spans="11:15" s="272" customFormat="1" ht="12">
      <c r="K195" s="283"/>
      <c r="L195" s="283"/>
      <c r="M195" s="283"/>
      <c r="O195" s="325"/>
    </row>
    <row r="196" spans="11:15" s="272" customFormat="1" ht="12">
      <c r="K196" s="283"/>
      <c r="L196" s="283"/>
      <c r="M196" s="283"/>
      <c r="O196" s="325"/>
    </row>
    <row r="197" spans="11:15" s="272" customFormat="1" ht="12">
      <c r="K197" s="283"/>
      <c r="L197" s="283"/>
      <c r="M197" s="283"/>
      <c r="O197" s="325"/>
    </row>
    <row r="198" spans="11:15" s="272" customFormat="1" ht="12">
      <c r="K198" s="283"/>
      <c r="L198" s="283"/>
      <c r="M198" s="283"/>
      <c r="O198" s="325"/>
    </row>
  </sheetData>
  <mergeCells count="21">
    <mergeCell ref="M1:N1"/>
    <mergeCell ref="A156:N156"/>
    <mergeCell ref="B11:B14"/>
    <mergeCell ref="C11:C14"/>
    <mergeCell ref="D11:D14"/>
    <mergeCell ref="E11:E14"/>
    <mergeCell ref="F11:F14"/>
    <mergeCell ref="G11:G14"/>
    <mergeCell ref="H11:H14"/>
    <mergeCell ref="A10:A14"/>
    <mergeCell ref="B10:I10"/>
    <mergeCell ref="O1:P1"/>
    <mergeCell ref="G4:I4"/>
    <mergeCell ref="J10:O10"/>
    <mergeCell ref="J11:J14"/>
    <mergeCell ref="K11:N11"/>
    <mergeCell ref="O11:O14"/>
    <mergeCell ref="K12:L13"/>
    <mergeCell ref="M12:N13"/>
    <mergeCell ref="I11:I14"/>
    <mergeCell ref="P10:P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5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61">
      <selection activeCell="A20" sqref="A20:A54"/>
    </sheetView>
  </sheetViews>
  <sheetFormatPr defaultColWidth="9.140625" defaultRowHeight="12.75"/>
  <cols>
    <col min="1" max="1" width="45.7109375" style="24" customWidth="1"/>
    <col min="2" max="2" width="13.28125" style="24" customWidth="1"/>
    <col min="3" max="3" width="12.00390625" style="24" customWidth="1"/>
    <col min="4" max="4" width="13.140625" style="24" customWidth="1"/>
    <col min="5" max="5" width="9.140625" style="24" customWidth="1"/>
    <col min="6" max="6" width="12.28125" style="24" customWidth="1"/>
    <col min="7" max="7" width="13.140625" style="24" bestFit="1" customWidth="1"/>
    <col min="8" max="16384" width="9.140625" style="24" customWidth="1"/>
  </cols>
  <sheetData>
    <row r="1" spans="1:4" ht="12.75">
      <c r="A1" s="192"/>
      <c r="B1" s="191"/>
      <c r="C1" s="384" t="s">
        <v>343</v>
      </c>
      <c r="D1" s="385"/>
    </row>
    <row r="2" spans="1:5" ht="12.75">
      <c r="A2" s="192"/>
      <c r="B2" s="192"/>
      <c r="C2" s="238"/>
      <c r="D2" s="239"/>
      <c r="E2" s="240"/>
    </row>
    <row r="3" spans="1:5" ht="14.25">
      <c r="A3" s="192"/>
      <c r="B3" s="292" t="s">
        <v>106</v>
      </c>
      <c r="C3" s="192"/>
      <c r="D3" s="192"/>
      <c r="E3" s="240"/>
    </row>
    <row r="4" spans="1:5" ht="14.25">
      <c r="A4" s="386" t="s">
        <v>344</v>
      </c>
      <c r="B4" s="386"/>
      <c r="C4" s="387"/>
      <c r="D4" s="388"/>
      <c r="E4" s="388"/>
    </row>
    <row r="5" spans="1:5" ht="14.25">
      <c r="A5" s="293"/>
      <c r="B5" s="293"/>
      <c r="C5" s="294"/>
      <c r="D5" s="241"/>
      <c r="E5" s="241"/>
    </row>
    <row r="6" spans="1:4" ht="14.25">
      <c r="A6" s="74"/>
      <c r="B6" s="74"/>
      <c r="C6" s="74"/>
      <c r="D6" s="77"/>
    </row>
    <row r="7" spans="1:6" ht="12.75">
      <c r="A7" s="389"/>
      <c r="B7" s="389"/>
      <c r="C7" s="203"/>
      <c r="D7" s="36"/>
      <c r="E7" s="222"/>
      <c r="F7" s="222"/>
    </row>
    <row r="8" spans="1:4" ht="18" customHeight="1">
      <c r="A8" s="203" t="s">
        <v>70</v>
      </c>
      <c r="B8" s="193"/>
      <c r="C8" s="390"/>
      <c r="D8" s="390"/>
    </row>
    <row r="9" spans="1:4" ht="12.75">
      <c r="A9" s="257" t="s">
        <v>544</v>
      </c>
      <c r="B9" s="80"/>
      <c r="C9" s="257" t="s">
        <v>380</v>
      </c>
      <c r="D9" s="191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21" t="s">
        <v>345</v>
      </c>
      <c r="B11" s="359" t="s">
        <v>346</v>
      </c>
      <c r="C11" s="359"/>
      <c r="D11" s="321" t="s">
        <v>347</v>
      </c>
    </row>
    <row r="12" spans="1:4" ht="38.25" customHeight="1">
      <c r="A12" s="383"/>
      <c r="B12" s="43" t="s">
        <v>348</v>
      </c>
      <c r="C12" s="43" t="s">
        <v>349</v>
      </c>
      <c r="D12" s="321"/>
    </row>
    <row r="13" spans="1:4" ht="12.75">
      <c r="A13" s="194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350</v>
      </c>
      <c r="B14" s="64" t="s">
        <v>108</v>
      </c>
      <c r="C14" s="64"/>
      <c r="D14" s="64" t="s">
        <v>108</v>
      </c>
    </row>
    <row r="15" spans="1:4" ht="12.75">
      <c r="A15" s="65" t="s">
        <v>351</v>
      </c>
      <c r="B15" s="195"/>
      <c r="C15" s="195"/>
      <c r="D15" s="64" t="s">
        <v>108</v>
      </c>
    </row>
    <row r="16" spans="1:4" ht="12.75">
      <c r="A16" s="65"/>
      <c r="B16" s="195"/>
      <c r="C16" s="195"/>
      <c r="D16" s="64"/>
    </row>
    <row r="17" spans="1:4" ht="12.75">
      <c r="A17" s="65"/>
      <c r="B17" s="195"/>
      <c r="C17" s="195"/>
      <c r="D17" s="64"/>
    </row>
    <row r="18" spans="1:6" ht="12.75">
      <c r="A18" s="84" t="s">
        <v>352</v>
      </c>
      <c r="B18" s="195"/>
      <c r="C18" s="195"/>
      <c r="D18" s="64"/>
      <c r="F18" s="303"/>
    </row>
    <row r="19" spans="1:6" ht="12.75">
      <c r="A19" s="65" t="s">
        <v>353</v>
      </c>
      <c r="B19" s="195"/>
      <c r="C19" s="195"/>
      <c r="D19" s="64" t="s">
        <v>108</v>
      </c>
      <c r="F19" s="303"/>
    </row>
    <row r="20" spans="1:7" ht="12.75">
      <c r="A20" s="90" t="s">
        <v>222</v>
      </c>
      <c r="B20" s="287">
        <v>3204</v>
      </c>
      <c r="C20" s="251">
        <v>450674.64</v>
      </c>
      <c r="D20" s="288">
        <v>0.075</v>
      </c>
      <c r="F20" s="304"/>
      <c r="G20" s="302"/>
    </row>
    <row r="21" spans="1:7" ht="12.75">
      <c r="A21" s="90" t="s">
        <v>384</v>
      </c>
      <c r="B21" s="287">
        <v>12000</v>
      </c>
      <c r="C21" s="251">
        <v>117666</v>
      </c>
      <c r="D21" s="288">
        <v>0.249</v>
      </c>
      <c r="F21" s="304"/>
      <c r="G21" s="302"/>
    </row>
    <row r="22" spans="1:7" ht="12.75">
      <c r="A22" s="90" t="s">
        <v>396</v>
      </c>
      <c r="B22" s="287">
        <v>24972</v>
      </c>
      <c r="C22" s="251">
        <v>832316.76</v>
      </c>
      <c r="D22" s="288">
        <v>0.824</v>
      </c>
      <c r="F22" s="304"/>
      <c r="G22" s="302"/>
    </row>
    <row r="23" spans="1:7" ht="12.75">
      <c r="A23" s="90" t="s">
        <v>407</v>
      </c>
      <c r="B23" s="287">
        <v>58465</v>
      </c>
      <c r="C23" s="251">
        <v>754198.5</v>
      </c>
      <c r="D23" s="288">
        <v>0.223</v>
      </c>
      <c r="F23" s="304"/>
      <c r="G23" s="302"/>
    </row>
    <row r="24" spans="1:7" ht="12.75">
      <c r="A24" s="231" t="s">
        <v>426</v>
      </c>
      <c r="B24" s="287">
        <v>143858</v>
      </c>
      <c r="C24" s="251">
        <v>333750.56</v>
      </c>
      <c r="D24" s="288">
        <v>0.238</v>
      </c>
      <c r="F24" s="304"/>
      <c r="G24" s="302"/>
    </row>
    <row r="25" spans="1:7" ht="12.75">
      <c r="A25" s="231" t="s">
        <v>431</v>
      </c>
      <c r="B25" s="287">
        <v>24107</v>
      </c>
      <c r="C25" s="251">
        <v>1983765.03</v>
      </c>
      <c r="D25" s="288">
        <v>0.191</v>
      </c>
      <c r="F25" s="304"/>
      <c r="G25" s="302"/>
    </row>
    <row r="26" spans="1:7" ht="12.75">
      <c r="A26" s="231" t="s">
        <v>397</v>
      </c>
      <c r="B26" s="287">
        <v>4650</v>
      </c>
      <c r="C26" s="251">
        <v>76632</v>
      </c>
      <c r="D26" s="288">
        <v>0.197</v>
      </c>
      <c r="F26" s="304"/>
      <c r="G26" s="302"/>
    </row>
    <row r="27" spans="1:7" ht="12.75">
      <c r="A27" s="231" t="s">
        <v>382</v>
      </c>
      <c r="B27" s="287">
        <v>39407</v>
      </c>
      <c r="C27" s="251">
        <v>753067.77</v>
      </c>
      <c r="D27" s="288">
        <v>0.22</v>
      </c>
      <c r="F27" s="304"/>
      <c r="G27" s="302"/>
    </row>
    <row r="28" spans="1:7" ht="12.75">
      <c r="A28" s="231" t="s">
        <v>383</v>
      </c>
      <c r="B28" s="287">
        <v>46394</v>
      </c>
      <c r="C28" s="251">
        <v>106706.2</v>
      </c>
      <c r="D28" s="288">
        <v>0.105</v>
      </c>
      <c r="F28" s="304"/>
      <c r="G28" s="302"/>
    </row>
    <row r="29" spans="1:7" ht="12.75">
      <c r="A29" s="231" t="s">
        <v>385</v>
      </c>
      <c r="B29" s="287">
        <v>81170</v>
      </c>
      <c r="C29" s="251">
        <v>1319012.5</v>
      </c>
      <c r="D29" s="288">
        <v>0.442</v>
      </c>
      <c r="F29" s="304"/>
      <c r="G29" s="302"/>
    </row>
    <row r="30" spans="1:7" ht="12.75">
      <c r="A30" s="231" t="s">
        <v>414</v>
      </c>
      <c r="B30" s="287">
        <v>17405</v>
      </c>
      <c r="C30" s="251">
        <v>67888.2</v>
      </c>
      <c r="D30" s="288">
        <v>0.504</v>
      </c>
      <c r="F30" s="304"/>
      <c r="G30" s="302"/>
    </row>
    <row r="31" spans="1:7" ht="12.75">
      <c r="A31" s="231" t="s">
        <v>402</v>
      </c>
      <c r="B31" s="287">
        <v>288</v>
      </c>
      <c r="C31" s="251">
        <v>58256.64</v>
      </c>
      <c r="D31" s="288">
        <v>0.078</v>
      </c>
      <c r="F31" s="304"/>
      <c r="G31" s="302"/>
    </row>
    <row r="32" spans="1:7" ht="12.75">
      <c r="A32" s="231" t="s">
        <v>404</v>
      </c>
      <c r="B32" s="287">
        <v>43000</v>
      </c>
      <c r="C32" s="251">
        <v>89440</v>
      </c>
      <c r="D32" s="288">
        <v>0.184</v>
      </c>
      <c r="F32" s="304"/>
      <c r="G32" s="302"/>
    </row>
    <row r="33" spans="1:7" ht="12.75">
      <c r="A33" s="231" t="s">
        <v>430</v>
      </c>
      <c r="B33" s="287">
        <v>45333</v>
      </c>
      <c r="C33" s="251">
        <v>904438.68</v>
      </c>
      <c r="D33" s="288">
        <v>0.453</v>
      </c>
      <c r="F33" s="304"/>
      <c r="G33" s="302"/>
    </row>
    <row r="34" spans="1:7" ht="12.75">
      <c r="A34" s="231" t="s">
        <v>427</v>
      </c>
      <c r="B34" s="287">
        <v>33582</v>
      </c>
      <c r="C34" s="251">
        <v>682722.06</v>
      </c>
      <c r="D34" s="288">
        <v>0.625</v>
      </c>
      <c r="F34" s="304"/>
      <c r="G34" s="302"/>
    </row>
    <row r="35" spans="1:7" ht="12.75">
      <c r="A35" s="231" t="s">
        <v>428</v>
      </c>
      <c r="B35" s="287">
        <v>36250</v>
      </c>
      <c r="C35" s="251">
        <v>1286150</v>
      </c>
      <c r="D35" s="288">
        <v>0.669</v>
      </c>
      <c r="F35" s="304"/>
      <c r="G35" s="302"/>
    </row>
    <row r="36" spans="1:7" ht="12.75">
      <c r="A36" s="231" t="s">
        <v>429</v>
      </c>
      <c r="B36" s="287">
        <v>18032</v>
      </c>
      <c r="C36" s="251">
        <v>317363.2</v>
      </c>
      <c r="D36" s="288">
        <v>0.139</v>
      </c>
      <c r="F36" s="304"/>
      <c r="G36" s="302"/>
    </row>
    <row r="37" spans="1:7" ht="12.75">
      <c r="A37" s="231" t="s">
        <v>442</v>
      </c>
      <c r="B37" s="287">
        <v>11500</v>
      </c>
      <c r="C37" s="251">
        <v>393300</v>
      </c>
      <c r="D37" s="288">
        <v>0.156</v>
      </c>
      <c r="F37" s="304"/>
      <c r="G37" s="302"/>
    </row>
    <row r="38" spans="1:7" ht="12.75">
      <c r="A38" s="231" t="s">
        <v>445</v>
      </c>
      <c r="B38" s="287">
        <v>38000</v>
      </c>
      <c r="C38" s="251">
        <v>434340</v>
      </c>
      <c r="D38" s="288">
        <v>0.052</v>
      </c>
      <c r="F38" s="304"/>
      <c r="G38" s="302"/>
    </row>
    <row r="39" spans="1:7" ht="12.75">
      <c r="A39" s="231" t="s">
        <v>448</v>
      </c>
      <c r="B39" s="287">
        <v>150394</v>
      </c>
      <c r="C39" s="251">
        <v>2543162.54</v>
      </c>
      <c r="D39" s="288">
        <v>0.116</v>
      </c>
      <c r="F39" s="304"/>
      <c r="G39" s="302"/>
    </row>
    <row r="40" spans="1:7" ht="12.75">
      <c r="A40" s="231" t="s">
        <v>451</v>
      </c>
      <c r="B40" s="287">
        <v>58997</v>
      </c>
      <c r="C40" s="251">
        <v>1667845.19</v>
      </c>
      <c r="D40" s="288">
        <v>0.303</v>
      </c>
      <c r="F40" s="304"/>
      <c r="G40" s="302"/>
    </row>
    <row r="41" spans="1:7" ht="12.75">
      <c r="A41" s="231" t="s">
        <v>454</v>
      </c>
      <c r="B41" s="287">
        <v>20000</v>
      </c>
      <c r="C41" s="251">
        <v>68200</v>
      </c>
      <c r="D41" s="288">
        <v>0.332</v>
      </c>
      <c r="F41" s="304"/>
      <c r="G41" s="302"/>
    </row>
    <row r="42" spans="1:7" ht="12.75">
      <c r="A42" s="231" t="s">
        <v>478</v>
      </c>
      <c r="B42" s="287">
        <v>5500</v>
      </c>
      <c r="C42" s="251">
        <v>102668.5</v>
      </c>
      <c r="D42" s="288">
        <v>0.081</v>
      </c>
      <c r="F42" s="304"/>
      <c r="G42" s="302"/>
    </row>
    <row r="43" spans="1:7" ht="13.5" customHeight="1">
      <c r="A43" s="231" t="s">
        <v>477</v>
      </c>
      <c r="B43" s="287">
        <v>800</v>
      </c>
      <c r="C43" s="251">
        <v>291976</v>
      </c>
      <c r="D43" s="288">
        <v>0.136</v>
      </c>
      <c r="F43" s="304"/>
      <c r="G43" s="302"/>
    </row>
    <row r="44" spans="1:7" ht="13.5" customHeight="1">
      <c r="A44" s="231" t="s">
        <v>501</v>
      </c>
      <c r="B44" s="287">
        <v>61458</v>
      </c>
      <c r="C44" s="251">
        <v>291310.92</v>
      </c>
      <c r="D44" s="288">
        <v>0.056</v>
      </c>
      <c r="F44" s="304"/>
      <c r="G44" s="302"/>
    </row>
    <row r="45" spans="1:7" ht="13.5" customHeight="1">
      <c r="A45" s="306" t="s">
        <v>502</v>
      </c>
      <c r="B45" s="287">
        <v>120000</v>
      </c>
      <c r="C45" s="251">
        <v>279000</v>
      </c>
      <c r="D45" s="288">
        <v>0.608</v>
      </c>
      <c r="F45" s="304"/>
      <c r="G45" s="302"/>
    </row>
    <row r="46" spans="1:7" ht="13.5" customHeight="1">
      <c r="A46" s="231" t="s">
        <v>506</v>
      </c>
      <c r="B46" s="287">
        <v>150000</v>
      </c>
      <c r="C46" s="251">
        <v>264750</v>
      </c>
      <c r="D46" s="288">
        <v>2.135</v>
      </c>
      <c r="F46" s="304"/>
      <c r="G46" s="302"/>
    </row>
    <row r="47" spans="1:7" ht="13.5" customHeight="1">
      <c r="A47" s="231" t="s">
        <v>509</v>
      </c>
      <c r="B47" s="287">
        <v>87020</v>
      </c>
      <c r="C47" s="251">
        <v>1592466</v>
      </c>
      <c r="D47" s="288">
        <v>0.348</v>
      </c>
      <c r="F47" s="304"/>
      <c r="G47" s="302"/>
    </row>
    <row r="48" spans="1:7" ht="13.5" customHeight="1">
      <c r="A48" s="231" t="s">
        <v>512</v>
      </c>
      <c r="B48" s="287">
        <v>375000</v>
      </c>
      <c r="C48" s="251">
        <v>643125</v>
      </c>
      <c r="D48" s="288">
        <v>4.689</v>
      </c>
      <c r="F48" s="305"/>
      <c r="G48" s="302"/>
    </row>
    <row r="49" spans="1:7" ht="13.5" customHeight="1">
      <c r="A49" s="231" t="s">
        <v>515</v>
      </c>
      <c r="B49" s="287">
        <v>13500</v>
      </c>
      <c r="C49" s="251">
        <v>1232415</v>
      </c>
      <c r="D49" s="288">
        <v>0.16</v>
      </c>
      <c r="F49" s="303"/>
      <c r="G49" s="302"/>
    </row>
    <row r="50" spans="1:7" ht="13.5" customHeight="1">
      <c r="A50" s="231" t="s">
        <v>521</v>
      </c>
      <c r="B50" s="287">
        <v>35000</v>
      </c>
      <c r="C50" s="251">
        <v>110250</v>
      </c>
      <c r="D50" s="288">
        <v>0.638</v>
      </c>
      <c r="F50" s="303"/>
      <c r="G50" s="302"/>
    </row>
    <row r="51" spans="1:7" ht="13.5" customHeight="1">
      <c r="A51" s="231" t="s">
        <v>526</v>
      </c>
      <c r="B51" s="287">
        <v>106833</v>
      </c>
      <c r="C51" s="251">
        <v>1431562.2</v>
      </c>
      <c r="D51" s="288">
        <v>0.097</v>
      </c>
      <c r="F51" s="303"/>
      <c r="G51" s="302"/>
    </row>
    <row r="52" spans="1:7" ht="13.5" customHeight="1">
      <c r="A52" s="231" t="s">
        <v>525</v>
      </c>
      <c r="B52" s="287">
        <v>4716</v>
      </c>
      <c r="C52" s="251">
        <v>495840.24</v>
      </c>
      <c r="D52" s="288">
        <v>0.079</v>
      </c>
      <c r="G52" s="302"/>
    </row>
    <row r="53" spans="1:7" ht="13.5" customHeight="1">
      <c r="A53" s="231" t="s">
        <v>546</v>
      </c>
      <c r="B53" s="287">
        <v>25700</v>
      </c>
      <c r="C53" s="251">
        <v>630935</v>
      </c>
      <c r="D53" s="288">
        <v>1.224</v>
      </c>
      <c r="G53" s="302"/>
    </row>
    <row r="54" spans="1:7" ht="22.5" customHeight="1">
      <c r="A54" s="231" t="s">
        <v>386</v>
      </c>
      <c r="B54" s="289">
        <v>89811.3961</v>
      </c>
      <c r="C54" s="251">
        <v>138641.85</v>
      </c>
      <c r="D54" s="288">
        <v>0.235</v>
      </c>
      <c r="G54" s="302"/>
    </row>
    <row r="55" spans="1:4" ht="14.25" customHeight="1">
      <c r="A55" s="84" t="s">
        <v>354</v>
      </c>
      <c r="B55" s="290">
        <f>SUM(B20:B54)</f>
        <v>1986346.3961</v>
      </c>
      <c r="C55" s="278">
        <f>SUM(C20:C54)</f>
        <v>22745837.179999996</v>
      </c>
      <c r="D55" s="287"/>
    </row>
    <row r="56" spans="1:4" ht="12.75">
      <c r="A56" s="65"/>
      <c r="B56" s="65"/>
      <c r="C56" s="65"/>
      <c r="D56" s="291" t="s">
        <v>108</v>
      </c>
    </row>
    <row r="62" spans="1:4" ht="12.75">
      <c r="A62" s="85" t="s">
        <v>355</v>
      </c>
      <c r="B62" s="64" t="s">
        <v>108</v>
      </c>
      <c r="C62" s="64"/>
      <c r="D62" s="195" t="s">
        <v>108</v>
      </c>
    </row>
    <row r="63" spans="1:4" ht="12.75">
      <c r="A63" s="65" t="s">
        <v>351</v>
      </c>
      <c r="B63" s="195"/>
      <c r="C63" s="195"/>
      <c r="D63" s="196"/>
    </row>
    <row r="64" spans="1:4" ht="12.75">
      <c r="A64" s="65"/>
      <c r="B64" s="195"/>
      <c r="C64" s="195"/>
      <c r="D64" s="196"/>
    </row>
    <row r="65" spans="1:4" ht="12.75">
      <c r="A65" s="65"/>
      <c r="B65" s="195"/>
      <c r="C65" s="195"/>
      <c r="D65" s="196"/>
    </row>
    <row r="66" spans="1:4" ht="12.75">
      <c r="A66" s="84" t="s">
        <v>356</v>
      </c>
      <c r="B66" s="195"/>
      <c r="C66" s="195"/>
      <c r="D66" s="195"/>
    </row>
    <row r="67" spans="1:4" ht="12.75">
      <c r="A67" s="65" t="s">
        <v>357</v>
      </c>
      <c r="B67" s="195"/>
      <c r="C67" s="195"/>
      <c r="D67" s="196"/>
    </row>
    <row r="68" spans="1:4" ht="12.75">
      <c r="A68" s="65"/>
      <c r="B68" s="195"/>
      <c r="C68" s="195"/>
      <c r="D68" s="196"/>
    </row>
    <row r="69" spans="1:4" ht="21.75">
      <c r="A69" s="231" t="s">
        <v>547</v>
      </c>
      <c r="B69" s="329">
        <v>66350.71</v>
      </c>
      <c r="C69" s="251">
        <v>1282134.61</v>
      </c>
      <c r="D69" s="288">
        <v>1.237</v>
      </c>
    </row>
    <row r="70" spans="1:4" ht="12.75">
      <c r="A70" s="84" t="s">
        <v>358</v>
      </c>
      <c r="B70" s="330">
        <f>SUM(B69)</f>
        <v>66350.71</v>
      </c>
      <c r="C70" s="219">
        <f>SUM(C69)</f>
        <v>1282134.61</v>
      </c>
      <c r="D70" s="64"/>
    </row>
    <row r="71" spans="1:4" ht="15.75" customHeight="1">
      <c r="A71" s="84" t="s">
        <v>359</v>
      </c>
      <c r="B71" s="290">
        <f>B55+B70</f>
        <v>2052697.1061</v>
      </c>
      <c r="C71" s="219">
        <f>C55+C70</f>
        <v>24027971.789999995</v>
      </c>
      <c r="D71" s="64"/>
    </row>
    <row r="72" spans="1:4" ht="12.75">
      <c r="A72" s="197"/>
      <c r="B72" s="56"/>
      <c r="C72" s="56"/>
      <c r="D72" s="56"/>
    </row>
    <row r="73" spans="1:4" ht="12.75">
      <c r="A73" s="9" t="s">
        <v>545</v>
      </c>
      <c r="B73" s="56"/>
      <c r="C73" s="56"/>
      <c r="D73" s="56"/>
    </row>
    <row r="74" spans="1:4" ht="12.75">
      <c r="A74" s="9"/>
      <c r="B74" s="56"/>
      <c r="C74" s="56"/>
      <c r="D74" s="56"/>
    </row>
    <row r="75" spans="1:4" ht="12.75">
      <c r="A75" s="9"/>
      <c r="B75" s="56"/>
      <c r="C75" s="56"/>
      <c r="D75" s="56"/>
    </row>
    <row r="76" spans="1:4" ht="12.75" customHeight="1">
      <c r="A76" s="89" t="s">
        <v>221</v>
      </c>
      <c r="B76" s="326" t="s">
        <v>560</v>
      </c>
      <c r="C76" s="225"/>
      <c r="D76" s="225"/>
    </row>
    <row r="77" spans="1:4" ht="11.25" customHeight="1">
      <c r="A77" s="87"/>
      <c r="B77" s="9"/>
      <c r="C77" s="9"/>
      <c r="D77" s="88"/>
    </row>
    <row r="78" spans="1:4" ht="12.75">
      <c r="A78" s="87" t="s">
        <v>537</v>
      </c>
      <c r="B78" s="327"/>
      <c r="C78" s="327" t="s">
        <v>561</v>
      </c>
      <c r="D78" s="8"/>
    </row>
    <row r="79" spans="2:3" ht="12.75">
      <c r="B79" s="9"/>
      <c r="C79" s="9"/>
    </row>
    <row r="80" spans="2:3" ht="12.75">
      <c r="B80" s="88"/>
      <c r="C80" s="9"/>
    </row>
    <row r="81" spans="2:3" ht="12.75">
      <c r="B81" s="326" t="s">
        <v>562</v>
      </c>
      <c r="C81" s="326"/>
    </row>
    <row r="82" spans="2:3" ht="12.75">
      <c r="B82" s="8"/>
      <c r="C82" s="8"/>
    </row>
    <row r="83" spans="2:3" ht="12">
      <c r="B83" s="327"/>
      <c r="C83" s="327" t="s">
        <v>563</v>
      </c>
    </row>
  </sheetData>
  <mergeCells count="7">
    <mergeCell ref="A11:A12"/>
    <mergeCell ref="B11:C11"/>
    <mergeCell ref="D11:D12"/>
    <mergeCell ref="C1:D1"/>
    <mergeCell ref="A4:E4"/>
    <mergeCell ref="A7:B7"/>
    <mergeCell ref="C8:D8"/>
  </mergeCells>
  <printOptions/>
  <pageMargins left="1.29" right="0.75" top="0.27" bottom="0.34" header="0.26" footer="0.5"/>
  <pageSetup fitToHeight="2" horizontalDpi="300" verticalDpi="300" orientation="portrait" scale="90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0">
      <selection activeCell="H44" sqref="H44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8" t="s">
        <v>360</v>
      </c>
    </row>
    <row r="2" spans="1:3" ht="14.25" customHeight="1">
      <c r="A2" s="199"/>
      <c r="B2" s="199"/>
      <c r="C2" s="18"/>
    </row>
    <row r="3" spans="1:3" ht="12" customHeight="1">
      <c r="A3" s="345" t="s">
        <v>361</v>
      </c>
      <c r="B3" s="345"/>
      <c r="C3" s="18"/>
    </row>
    <row r="4" spans="1:3" ht="12" customHeight="1">
      <c r="A4" s="391" t="s">
        <v>362</v>
      </c>
      <c r="B4" s="392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3" t="s">
        <v>70</v>
      </c>
      <c r="B7" s="203" t="s">
        <v>380</v>
      </c>
      <c r="C7" s="26"/>
    </row>
    <row r="8" spans="1:3" ht="12" customHeight="1">
      <c r="A8" s="257" t="s">
        <v>544</v>
      </c>
      <c r="B8" s="80"/>
      <c r="C8" s="201"/>
    </row>
    <row r="9" spans="1:3" ht="12" customHeight="1">
      <c r="A9" s="200"/>
      <c r="B9" s="80"/>
      <c r="C9" s="201"/>
    </row>
    <row r="10" spans="1:3" ht="12" customHeight="1">
      <c r="A10" s="200"/>
      <c r="B10" s="80"/>
      <c r="C10" s="201" t="s">
        <v>73</v>
      </c>
    </row>
    <row r="11" spans="1:3" ht="12" customHeight="1">
      <c r="A11" s="393" t="s">
        <v>110</v>
      </c>
      <c r="B11" s="342" t="s">
        <v>363</v>
      </c>
      <c r="C11" s="342"/>
    </row>
    <row r="12" spans="1:3" ht="26.25" customHeight="1">
      <c r="A12" s="394"/>
      <c r="B12" s="58" t="s">
        <v>364</v>
      </c>
      <c r="C12" s="58" t="s">
        <v>365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366</v>
      </c>
      <c r="B14" s="64"/>
      <c r="C14" s="64"/>
    </row>
    <row r="15" spans="1:3" ht="12" customHeight="1">
      <c r="A15" s="64" t="s">
        <v>367</v>
      </c>
      <c r="B15" s="232">
        <v>48987</v>
      </c>
      <c r="C15" s="232">
        <v>48987</v>
      </c>
    </row>
    <row r="16" spans="1:5" ht="12" customHeight="1">
      <c r="A16" s="64" t="s">
        <v>368</v>
      </c>
      <c r="B16" s="232">
        <v>309671</v>
      </c>
      <c r="C16" s="232">
        <v>158757</v>
      </c>
      <c r="E16" s="202"/>
    </row>
    <row r="17" spans="1:3" ht="12.75">
      <c r="A17" s="64" t="s">
        <v>408</v>
      </c>
      <c r="B17" s="232">
        <v>527019</v>
      </c>
      <c r="C17" s="232">
        <v>476295</v>
      </c>
    </row>
    <row r="18" spans="1:3" ht="12" customHeight="1">
      <c r="A18" s="64" t="s">
        <v>369</v>
      </c>
      <c r="B18" s="218"/>
      <c r="C18" s="218"/>
    </row>
    <row r="19" spans="1:3" ht="12" customHeight="1">
      <c r="A19" s="64" t="s">
        <v>370</v>
      </c>
      <c r="B19" s="218"/>
      <c r="C19" s="218"/>
    </row>
    <row r="20" spans="1:7" ht="12" customHeight="1">
      <c r="A20" s="83" t="s">
        <v>371</v>
      </c>
      <c r="B20" s="219">
        <f>SUM(B15:B19)</f>
        <v>885677</v>
      </c>
      <c r="C20" s="219">
        <f>SUM(C15:C19)</f>
        <v>684039</v>
      </c>
      <c r="E20" s="233"/>
      <c r="G20" s="233"/>
    </row>
    <row r="21" spans="1:3" ht="12" customHeight="1">
      <c r="A21" s="63" t="s">
        <v>372</v>
      </c>
      <c r="B21" s="64"/>
      <c r="C21" s="64"/>
    </row>
    <row r="22" spans="1:3" ht="12" customHeight="1">
      <c r="A22" s="64" t="s">
        <v>373</v>
      </c>
      <c r="B22" s="195"/>
      <c r="C22" s="195"/>
    </row>
    <row r="23" spans="1:3" ht="12" customHeight="1">
      <c r="A23" s="64" t="s">
        <v>374</v>
      </c>
      <c r="B23" s="195"/>
      <c r="C23" s="195"/>
    </row>
    <row r="24" spans="1:3" ht="12" customHeight="1">
      <c r="A24" s="64" t="s">
        <v>375</v>
      </c>
      <c r="B24" s="195"/>
      <c r="C24" s="195"/>
    </row>
    <row r="25" spans="1:3" ht="12" customHeight="1">
      <c r="A25" s="65" t="s">
        <v>376</v>
      </c>
      <c r="B25" s="195"/>
      <c r="C25" s="195"/>
    </row>
    <row r="26" spans="1:3" ht="12" customHeight="1">
      <c r="A26" s="65" t="s">
        <v>377</v>
      </c>
      <c r="B26" s="195"/>
      <c r="C26" s="195"/>
    </row>
    <row r="27" spans="1:3" ht="12" customHeight="1">
      <c r="A27" s="65" t="s">
        <v>378</v>
      </c>
      <c r="B27" s="195"/>
      <c r="C27" s="195"/>
    </row>
    <row r="28" spans="1:3" ht="12" customHeight="1">
      <c r="A28" s="64" t="s">
        <v>370</v>
      </c>
      <c r="B28" s="195"/>
      <c r="C28" s="195"/>
    </row>
    <row r="29" spans="1:3" ht="12" customHeight="1">
      <c r="A29" s="83" t="s">
        <v>379</v>
      </c>
      <c r="B29" s="195"/>
      <c r="C29" s="195"/>
    </row>
    <row r="30" spans="1:3" ht="12" customHeight="1">
      <c r="A30" s="56"/>
      <c r="B30" s="56"/>
      <c r="C30" s="56"/>
    </row>
    <row r="31" spans="1:3" ht="12" customHeight="1">
      <c r="A31" s="9" t="s">
        <v>545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221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498</v>
      </c>
    </row>
    <row r="37" spans="1:3" ht="12" customHeight="1">
      <c r="A37" s="59"/>
      <c r="B37" s="24"/>
      <c r="C37" s="24"/>
    </row>
    <row r="38" spans="1:3" ht="12" customHeight="1">
      <c r="A38" s="59"/>
      <c r="B38" s="24"/>
      <c r="C38" s="24"/>
    </row>
    <row r="39" spans="1:3" ht="12" customHeight="1">
      <c r="A39" s="59"/>
      <c r="B39" s="24"/>
      <c r="C39" s="24"/>
    </row>
    <row r="40" spans="2:3" ht="12" customHeight="1">
      <c r="B40" s="326" t="s">
        <v>560</v>
      </c>
      <c r="C40" s="225"/>
    </row>
    <row r="41" spans="2:3" ht="12" customHeight="1">
      <c r="B41" s="9"/>
      <c r="C41" s="9"/>
    </row>
    <row r="42" spans="2:3" ht="12" customHeight="1">
      <c r="B42" s="327"/>
      <c r="C42" s="327" t="s">
        <v>561</v>
      </c>
    </row>
    <row r="43" spans="2:4" ht="12" customHeight="1">
      <c r="B43" s="9"/>
      <c r="C43" s="9"/>
      <c r="D43" s="225"/>
    </row>
    <row r="44" spans="2:3" ht="12" customHeight="1">
      <c r="B44" s="9"/>
      <c r="C44" s="9"/>
    </row>
    <row r="45" spans="2:3" ht="12" customHeight="1">
      <c r="B45" s="9"/>
      <c r="C45" s="9"/>
    </row>
    <row r="46" spans="2:3" ht="12" customHeight="1">
      <c r="B46" s="326" t="s">
        <v>562</v>
      </c>
      <c r="C46" s="326"/>
    </row>
    <row r="48" spans="2:3" ht="12" customHeight="1">
      <c r="B48" s="327"/>
      <c r="C48" s="327" t="s">
        <v>563</v>
      </c>
    </row>
  </sheetData>
  <mergeCells count="4"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2007-10-29T15:48:19Z</cp:lastPrinted>
  <dcterms:created xsi:type="dcterms:W3CDTF">2004-03-04T10:58:58Z</dcterms:created>
  <dcterms:modified xsi:type="dcterms:W3CDTF">2007-10-29T16:34:25Z</dcterms:modified>
  <cp:category/>
  <cp:version/>
  <cp:contentType/>
  <cp:contentStatus/>
</cp:coreProperties>
</file>