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<sst xmlns="http://schemas.openxmlformats.org/spreadsheetml/2006/main" count="3159" uniqueCount="1500">
  <si>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</si>
  <si>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</si>
  <si>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</si>
  <si>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</si>
  <si>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</si>
  <si>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</si>
  <si>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</si>
  <si>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</si>
  <si>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</si>
  <si>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</si>
  <si>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</si>
  <si>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</si>
  <si>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</si>
  <si>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</si>
  <si>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</si>
  <si>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</si>
  <si>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</si>
  <si>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</si>
  <si>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</si>
  <si>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</si>
  <si>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</si>
  <si>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</si>
  <si>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</si>
  <si>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</si>
  <si>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</si>
  <si>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</si>
  <si>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</si>
  <si>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</si>
  <si>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</si>
  <si>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</si>
  <si>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</si>
  <si>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</si>
  <si>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</si>
  <si>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</si>
  <si>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</si>
  <si>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</si>
  <si>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</si>
  <si>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</si>
  <si>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</si>
  <si>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</si>
  <si>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</si>
  <si>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</si>
  <si>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</si>
  <si>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</si>
  <si>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</si>
  <si>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</si>
  <si>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</si>
  <si>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</si>
  <si>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</si>
  <si>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</si>
  <si>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</si>
  <si>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</si>
  <si>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</si>
  <si>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</si>
  <si>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</si>
  <si>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</si>
  <si>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</si>
  <si>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</si>
  <si>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</si>
  <si>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</si>
  <si>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</si>
  <si>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</si>
  <si>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</si>
  <si>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</si>
  <si>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</si>
  <si>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</si>
  <si>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</si>
  <si>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</si>
  <si>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</si>
  <si>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</si>
  <si>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</si>
  <si>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</si>
  <si>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</si>
  <si>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</si>
  <si>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</si>
  <si>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</si>
  <si>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</si>
  <si>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</si>
  <si>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</si>
  <si>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</si>
  <si>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</si>
  <si>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</si>
  <si>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</si>
  <si>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</si>
  <si>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</si>
  <si>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</si>
  <si>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</si>
  <si>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</si>
  <si>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</si>
  <si>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</si>
  <si>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</si>
  <si>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</si>
  <si>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</si>
  <si>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</si>
  <si>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</si>
  <si>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</si>
  <si>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</si>
  <si>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</si>
  <si>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</si>
  <si>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</si>
  <si>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</si>
  <si>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</si>
  <si>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</si>
  <si>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</si>
  <si>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</si>
  <si>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</si>
  <si>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</si>
  <si>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</si>
  <si>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</si>
  <si>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</si>
  <si>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</si>
  <si>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</si>
  <si>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</si>
  <si>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</si>
  <si>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</si>
  <si>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</si>
  <si>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</si>
  <si>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</si>
  <si>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</si>
  <si>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</si>
  <si>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</si>
  <si>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</si>
  <si>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</si>
  <si>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</si>
  <si>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</si>
  <si>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</si>
  <si>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</si>
  <si>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</si>
  <si>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</si>
  <si>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</si>
  <si>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</si>
  <si>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</si>
  <si>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</si>
  <si>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</si>
  <si>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</si>
  <si>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</si>
  <si>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</si>
  <si>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</si>
  <si>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</si>
  <si>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</si>
  <si>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</si>
  <si>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</si>
  <si>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</si>
  <si>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</si>
  <si>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</si>
  <si>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</si>
  <si>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</si>
  <si>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</si>
  <si>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</si>
  <si>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</si>
  <si>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</si>
  <si>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</si>
  <si>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</si>
  <si>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</si>
  <si>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</si>
  <si>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</si>
  <si>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</si>
  <si>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</si>
  <si>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</si>
  <si>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</si>
  <si>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</si>
  <si>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</si>
  <si>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</si>
  <si>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</si>
  <si>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</si>
  <si>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</si>
  <si>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</si>
  <si>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</si>
  <si>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</si>
  <si>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</si>
  <si>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</si>
  <si>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</si>
  <si>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</si>
  <si>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</si>
  <si>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</si>
  <si>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</si>
  <si>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</si>
  <si>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</si>
  <si>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</si>
  <si>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</si>
  <si>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</si>
  <si>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</si>
  <si>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</si>
  <si>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</si>
  <si>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</si>
  <si>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</si>
  <si>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</si>
  <si>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</si>
  <si>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</si>
  <si>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</si>
  <si>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</si>
  <si>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</si>
  <si>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</si>
  <si>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</si>
  <si>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</si>
  <si>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</si>
  <si>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</si>
  <si>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</si>
  <si>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</si>
  <si>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</si>
  <si>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</si>
  <si>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</si>
  <si>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</si>
  <si>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</si>
  <si>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</si>
  <si>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</si>
  <si>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</si>
  <si>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</si>
  <si>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</si>
  <si>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</si>
  <si>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</si>
  <si>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</si>
  <si>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</si>
  <si>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</si>
  <si>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</si>
  <si>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</si>
  <si>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</si>
  <si>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</si>
  <si>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</si>
  <si>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</si>
  <si>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</si>
  <si>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</si>
  <si>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</si>
  <si>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</si>
  <si>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</si>
  <si>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</si>
  <si>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</si>
  <si>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</si>
  <si>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</si>
  <si>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</si>
  <si>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</si>
  <si>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</si>
  <si>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</si>
  <si>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</si>
  <si>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</si>
  <si>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</si>
  <si>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</si>
  <si>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</si>
  <si>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</si>
  <si>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</si>
  <si>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</si>
  <si>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</si>
  <si>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</si>
  <si>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</si>
  <si>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</si>
  <si>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</si>
  <si>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</si>
  <si>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</si>
  <si>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</si>
  <si>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</si>
  <si>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</si>
  <si>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</si>
  <si>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</si>
  <si>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</si>
  <si>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</si>
  <si>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</si>
  <si>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</si>
  <si>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</si>
  <si>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</si>
  <si>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</si>
  <si>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</si>
  <si>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</si>
  <si>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</si>
  <si>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</si>
  <si>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</si>
  <si>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</si>
  <si>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</si>
  <si>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</si>
  <si>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</si>
  <si>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</si>
  <si>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</si>
  <si>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</si>
  <si>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</si>
  <si>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</si>
  <si>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</si>
  <si>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</si>
  <si>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</si>
  <si>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</si>
  <si>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</si>
  <si>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</si>
  <si>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</si>
  <si>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</si>
  <si>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</si>
  <si>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</si>
  <si>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</si>
  <si>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</si>
  <si>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</si>
  <si>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</si>
  <si>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</si>
  <si>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</si>
  <si>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</si>
  <si>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</si>
  <si>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</si>
  <si>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</si>
  <si>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</si>
  <si>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</si>
  <si>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</si>
  <si>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</si>
  <si>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</si>
  <si>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</si>
  <si>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</si>
  <si>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</si>
  <si>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</si>
  <si>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</si>
  <si>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</si>
  <si>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</si>
  <si>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</si>
  <si>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</si>
  <si>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</si>
  <si>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</si>
  <si>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</si>
  <si>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</si>
  <si>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</si>
  <si>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</si>
  <si>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</si>
  <si>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</si>
  <si>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</si>
  <si>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</si>
  <si>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</si>
  <si>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</si>
  <si>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</si>
  <si>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</si>
  <si>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</si>
  <si>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</si>
  <si>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</si>
  <si>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</si>
  <si>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</si>
  <si>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</si>
  <si>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</si>
  <si>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</si>
  <si>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</si>
  <si>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</si>
  <si>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</si>
  <si>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</si>
  <si>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</si>
  <si>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</si>
  <si>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</si>
  <si>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</si>
  <si>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</si>
  <si>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</si>
  <si>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</si>
  <si>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</si>
  <si>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</si>
  <si>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</si>
  <si>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</si>
  <si>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</si>
  <si>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</si>
  <si>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</si>
  <si>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</si>
  <si>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</si>
  <si>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</si>
  <si>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</si>
  <si>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</si>
  <si>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</si>
  <si>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</si>
  <si>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</si>
  <si>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</si>
  <si>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</si>
  <si>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</si>
  <si>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</si>
  <si>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</si>
  <si>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</si>
  <si>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</si>
  <si>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</si>
  <si>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</si>
  <si>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</si>
  <si>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</si>
  <si>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</si>
  <si>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</si>
  <si>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</si>
  <si>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</si>
  <si>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</si>
  <si>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</si>
  <si>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</si>
  <si>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</si>
  <si>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</si>
  <si>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</si>
  <si>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</si>
  <si>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</si>
  <si>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</si>
  <si>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</si>
  <si>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</si>
  <si>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</si>
  <si>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</si>
  <si>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</si>
  <si>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</si>
  <si>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</si>
  <si>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</si>
  <si>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</si>
  <si>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</si>
  <si>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</si>
  <si>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</si>
  <si>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</si>
  <si>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</si>
  <si>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</si>
  <si>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</si>
  <si>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</si>
  <si>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</si>
  <si>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</si>
  <si>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</si>
  <si>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</si>
  <si>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</si>
  <si>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</si>
  <si>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</si>
  <si>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</si>
  <si>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</si>
  <si>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</si>
  <si>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</si>
  <si>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</si>
  <si>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</si>
  <si>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</si>
  <si>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</si>
  <si>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</si>
  <si>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</si>
  <si>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</si>
  <si>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</si>
  <si>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</si>
  <si>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</si>
  <si>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</si>
  <si>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</si>
  <si>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</si>
  <si>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</si>
  <si>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</si>
  <si>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</si>
  <si>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</si>
  <si>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</si>
  <si>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</si>
  <si>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</si>
  <si>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</si>
  <si>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</si>
  <si>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</si>
  <si>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</si>
  <si>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</si>
  <si>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</si>
  <si>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</si>
  <si>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</si>
  <si>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</si>
  <si>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</si>
  <si>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</si>
  <si>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</si>
  <si>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</si>
  <si>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</si>
  <si>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</si>
  <si>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</si>
  <si>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</si>
  <si>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</si>
  <si>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</si>
  <si>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</si>
  <si>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</si>
  <si>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</si>
  <si>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</si>
  <si>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</si>
  <si>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</si>
  <si>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</si>
  <si>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</si>
  <si>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</si>
  <si>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</si>
  <si>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</si>
  <si>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</si>
  <si>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</si>
  <si>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</si>
  <si>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</si>
  <si>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</si>
  <si>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</si>
  <si>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</si>
  <si>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</si>
  <si>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</si>
  <si>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</si>
  <si>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</si>
  <si>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</si>
  <si>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</si>
  <si>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</si>
  <si>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</si>
  <si>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</si>
  <si>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</si>
  <si>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</si>
  <si>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</si>
  <si>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</si>
  <si>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</si>
  <si>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</si>
  <si>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</si>
  <si>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</si>
  <si>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</si>
  <si>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</si>
  <si>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</si>
  <si>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</si>
  <si>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</si>
  <si>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</si>
  <si>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</si>
  <si>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</si>
  <si>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</si>
  <si>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</si>
  <si>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</si>
  <si>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</si>
  <si>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</si>
  <si>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</si>
  <si>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</si>
  <si>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</si>
  <si>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</si>
  <si>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</si>
  <si>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</si>
  <si>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</si>
  <si>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</si>
  <si>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</si>
  <si>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</si>
  <si>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</si>
  <si>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</si>
  <si>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</si>
  <si>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</si>
  <si>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</si>
  <si>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</si>
  <si>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</si>
  <si>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</si>
  <si>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</si>
  <si>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</si>
  <si>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</si>
  <si>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</si>
  <si>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</si>
  <si>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</si>
  <si>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</si>
  <si>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</si>
  <si>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</si>
  <si>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</si>
  <si>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</si>
  <si>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</si>
  <si>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</si>
  <si>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</si>
  <si>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</si>
  <si>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</si>
  <si>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</si>
  <si>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</si>
  <si>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</si>
  <si>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</si>
  <si>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</si>
  <si>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</si>
  <si>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</si>
  <si>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</si>
  <si>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</si>
  <si>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</si>
  <si>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</si>
  <si>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</si>
  <si>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</si>
  <si>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</si>
  <si>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</si>
  <si>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</si>
  <si>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</si>
  <si>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</si>
  <si>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</si>
  <si>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</si>
  <si>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</si>
  <si>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</si>
  <si>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</si>
  <si>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</si>
  <si>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</si>
  <si>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</si>
  <si>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</si>
  <si>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</si>
  <si>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</si>
  <si>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</si>
  <si>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</si>
  <si>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</si>
  <si>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</si>
  <si>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</si>
  <si>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</si>
  <si>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</si>
  <si>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</si>
  <si>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</si>
  <si>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</si>
  <si>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</si>
  <si>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</si>
  <si>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</si>
  <si>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</si>
  <si>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</si>
  <si>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</si>
  <si>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</si>
  <si>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</si>
  <si>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</si>
  <si>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</si>
  <si>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</si>
  <si>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</si>
  <si>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</si>
  <si>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</si>
  <si>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</si>
  <si>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</si>
  <si>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</si>
  <si>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</si>
  <si>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</si>
  <si>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</si>
  <si>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</si>
  <si>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</si>
  <si>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</si>
  <si>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</si>
  <si>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</si>
  <si>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</si>
  <si>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</si>
  <si>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</si>
  <si>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</si>
  <si>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</si>
  <si>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</si>
  <si>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</si>
  <si>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</si>
  <si>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</si>
  <si>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</si>
  <si>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</si>
  <si>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</si>
  <si>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</si>
  <si>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</si>
  <si>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</si>
  <si>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</si>
  <si>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</si>
  <si>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</si>
  <si>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</si>
  <si>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</si>
  <si>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</si>
  <si>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</si>
  <si>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</si>
  <si>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</si>
  <si>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</si>
  <si>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</si>
  <si>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</si>
  <si>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</si>
  <si>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</si>
  <si>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</si>
  <si>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</si>
  <si>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</si>
  <si>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</si>
  <si>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</si>
  <si>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</si>
  <si>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</si>
  <si>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</si>
  <si>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</si>
  <si>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</si>
  <si>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</si>
  <si>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</si>
  <si>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</si>
  <si>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</si>
  <si>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</si>
  <si>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</si>
  <si>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</si>
  <si>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</si>
  <si>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</si>
  <si>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</si>
  <si>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</si>
  <si>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</si>
  <si>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</si>
  <si>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</si>
  <si>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</si>
  <si>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</si>
  <si>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</si>
  <si>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</si>
  <si>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</si>
  <si>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</si>
  <si>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</si>
  <si>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</si>
  <si>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</si>
  <si>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</si>
  <si>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</si>
  <si>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</si>
  <si>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</si>
  <si>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</si>
  <si>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</si>
  <si>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</si>
  <si>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</si>
  <si>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</si>
  <si>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</si>
  <si>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</si>
  <si>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</si>
  <si>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</si>
  <si>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</si>
  <si>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</si>
  <si>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</si>
  <si>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</si>
  <si>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</si>
  <si>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</si>
  <si>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</si>
  <si>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</si>
  <si>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</si>
  <si>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</si>
  <si>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</si>
  <si>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</si>
  <si>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</si>
  <si>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</si>
  <si>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</si>
  <si>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</si>
  <si>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</si>
  <si>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</si>
  <si>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</si>
  <si>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</si>
  <si>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</si>
  <si>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</si>
  <si>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</si>
  <si>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</si>
  <si>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</si>
  <si>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</si>
  <si>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</si>
  <si>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</si>
  <si>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</si>
  <si>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</si>
  <si>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</si>
  <si>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</si>
  <si>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</si>
  <si>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</si>
  <si>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</si>
  <si>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</si>
  <si>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</si>
  <si>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</si>
  <si>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</si>
  <si>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</si>
  <si>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</si>
  <si>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</si>
  <si>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</si>
  <si>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</si>
  <si>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</si>
  <si>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</si>
  <si>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</si>
  <si>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</si>
  <si>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</si>
  <si>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</si>
  <si>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</si>
  <si>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</si>
  <si>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</si>
  <si>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</si>
  <si>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</si>
  <si>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</si>
  <si>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</si>
  <si>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</si>
  <si>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</si>
  <si>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</si>
  <si>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</si>
  <si>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</si>
  <si>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</si>
  <si>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</si>
  <si>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</si>
  <si>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</si>
  <si>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</si>
  <si>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</si>
  <si>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</si>
  <si>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</si>
  <si>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</si>
  <si>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</si>
  <si>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</si>
  <si>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</si>
  <si>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</si>
  <si>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</si>
  <si>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</si>
  <si>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</si>
  <si>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</si>
  <si>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</si>
  <si>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</si>
  <si>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</si>
  <si>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</si>
  <si>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</si>
  <si>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</si>
  <si>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</si>
  <si>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</si>
  <si>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</si>
  <si>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</si>
  <si>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</si>
  <si>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</si>
  <si>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</si>
  <si>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</si>
  <si>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</si>
  <si>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</si>
  <si>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</si>
  <si>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</si>
  <si>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</si>
  <si>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</si>
  <si>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</si>
  <si>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</si>
  <si>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</si>
  <si>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</si>
  <si>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</si>
  <si>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</si>
  <si>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</si>
  <si>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</si>
  <si>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</si>
  <si>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</si>
  <si>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</si>
  <si>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</si>
  <si>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</si>
  <si>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</si>
  <si>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</si>
  <si>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</si>
  <si>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</si>
  <si>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</si>
  <si>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</si>
  <si>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</si>
  <si>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</si>
  <si>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</si>
  <si>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</si>
  <si>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</si>
  <si>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</si>
  <si>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</si>
  <si>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</si>
  <si>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</si>
  <si>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</si>
  <si>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</si>
  <si>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</si>
  <si>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</si>
  <si>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</si>
  <si>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</si>
  <si>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</si>
  <si>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</si>
  <si>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</si>
  <si>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</si>
  <si>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</si>
  <si>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</si>
  <si>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</si>
  <si>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</si>
  <si>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</si>
  <si>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</si>
  <si>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</si>
  <si>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</si>
  <si>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</si>
  <si>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</si>
  <si>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</si>
  <si>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</si>
  <si>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</si>
  <si>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</si>
  <si>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</si>
  <si>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</si>
  <si>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</si>
  <si>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</si>
  <si>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</si>
  <si>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</si>
  <si>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</si>
  <si>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</si>
  <si>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</si>
  <si>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</si>
  <si>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</si>
  <si>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</si>
  <si>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</si>
  <si>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</si>
  <si>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</si>
  <si>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</si>
  <si>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</si>
  <si>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</si>
  <si>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</si>
  <si>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</si>
  <si>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</si>
  <si>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</si>
  <si>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</si>
  <si>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</si>
  <si>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</si>
  <si>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</si>
  <si>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</si>
  <si>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</si>
  <si>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</si>
  <si>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</si>
  <si>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</si>
  <si>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</si>
  <si>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</si>
  <si>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</si>
  <si>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</si>
  <si>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</si>
  <si>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</si>
  <si>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</si>
  <si>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</si>
  <si>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</si>
  <si>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</si>
  <si>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</si>
  <si>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</si>
  <si>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</si>
  <si>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</si>
  <si>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</si>
  <si>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</si>
  <si>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</si>
  <si>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</si>
  <si>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</si>
  <si>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</si>
  <si>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</si>
  <si>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</si>
  <si>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</si>
  <si>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</si>
  <si>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</si>
  <si>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</si>
  <si>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</si>
  <si>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</si>
  <si>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</si>
  <si>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</si>
  <si>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</si>
  <si>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</si>
  <si>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</si>
  <si>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</si>
  <si>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</si>
  <si>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</si>
  <si>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</si>
  <si>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</si>
  <si>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</si>
  <si>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</si>
  <si>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</si>
  <si>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</si>
  <si>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</si>
  <si>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</si>
  <si>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</si>
  <si>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</si>
  <si>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</si>
  <si>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</si>
  <si>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</si>
  <si>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</si>
  <si>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</si>
  <si>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</si>
  <si>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</si>
  <si>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</si>
  <si>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</si>
  <si>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</si>
  <si>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</si>
  <si>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</si>
  <si>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</si>
  <si>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</si>
  <si>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</si>
  <si>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</si>
  <si>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</si>
  <si>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</si>
  <si>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</si>
  <si>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</si>
  <si>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</si>
  <si>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</si>
  <si>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</si>
  <si>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</si>
  <si>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</si>
  <si>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</si>
  <si>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</si>
  <si>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</si>
  <si>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</si>
  <si>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</si>
  <si>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</si>
  <si>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</si>
  <si>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</si>
  <si>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</si>
  <si>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</si>
  <si>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</si>
  <si>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</si>
  <si>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</si>
  <si>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</si>
  <si>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</si>
  <si>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</si>
  <si>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</si>
  <si>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</si>
  <si>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</si>
  <si>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</si>
  <si>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</si>
  <si>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</si>
  <si>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</si>
  <si>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</si>
  <si>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</si>
  <si>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</si>
  <si>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</si>
  <si>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</si>
  <si>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</si>
  <si>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</si>
  <si>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</si>
  <si>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</si>
  <si>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</si>
  <si>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</si>
  <si>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</si>
  <si>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</si>
  <si>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</si>
  <si>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</si>
  <si>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</si>
  <si>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</si>
  <si>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</si>
  <si>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</si>
  <si>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</si>
  <si>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</si>
  <si>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</si>
  <si>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</si>
  <si>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</si>
  <si>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</si>
  <si>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</si>
  <si>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</si>
  <si>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</si>
  <si>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</si>
  <si>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</si>
  <si>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</si>
  <si>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</si>
  <si>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</si>
  <si>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</si>
  <si>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</si>
  <si>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</si>
  <si>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</si>
  <si>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</si>
  <si>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</si>
  <si>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</si>
  <si>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</si>
  <si>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</si>
  <si>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</si>
  <si>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</si>
  <si>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</si>
  <si>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</si>
  <si>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</si>
  <si>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</si>
  <si>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</si>
  <si>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</si>
  <si>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</si>
  <si>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</si>
  <si>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</si>
  <si>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</si>
  <si>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</si>
  <si>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</si>
  <si>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</si>
  <si>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</si>
  <si>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</si>
  <si>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</si>
  <si>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</si>
  <si>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</si>
  <si>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</si>
  <si>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</si>
  <si>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</si>
  <si>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</si>
  <si>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</si>
  <si>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</si>
  <si>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</si>
  <si>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</si>
  <si>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</si>
  <si>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</si>
  <si>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</si>
  <si>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</si>
  <si>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</si>
  <si>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</si>
  <si>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</si>
  <si>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</si>
  <si>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</si>
  <si>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</si>
  <si>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</si>
  <si>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</si>
  <si>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</si>
  <si>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</si>
  <si>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</si>
  <si>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</si>
  <si>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</si>
  <si>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</si>
  <si>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</si>
  <si>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</si>
  <si>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</si>
  <si>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</si>
  <si>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</si>
  <si>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</si>
  <si>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</si>
  <si>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</si>
  <si>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</si>
  <si>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</si>
  <si>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</si>
  <si>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</si>
  <si>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</si>
  <si>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</si>
  <si>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</si>
  <si>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</si>
  <si>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</si>
  <si>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</si>
  <si>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</si>
  <si>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</si>
  <si>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</si>
  <si>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</si>
  <si>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</si>
  <si>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</si>
  <si>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</si>
  <si>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</si>
  <si>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</si>
  <si>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</si>
  <si>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</si>
  <si>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</si>
  <si>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</si>
  <si>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</si>
  <si>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</si>
  <si>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</si>
  <si>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</si>
  <si>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</si>
  <si>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</si>
  <si>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</si>
  <si>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</si>
  <si>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</si>
  <si>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</si>
  <si>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</si>
  <si>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</si>
  <si>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</si>
  <si>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</si>
  <si>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</si>
  <si>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</si>
  <si>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</si>
  <si>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</si>
  <si>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</si>
  <si>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</si>
  <si>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</si>
  <si>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</si>
  <si>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</si>
  <si>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</si>
  <si>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</si>
  <si>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</si>
  <si>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</si>
  <si>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</si>
  <si>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</si>
  <si>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</si>
  <si>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</si>
  <si>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</si>
  <si>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</si>
  <si>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</si>
  <si>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</si>
  <si>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</si>
  <si>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</si>
  <si>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</si>
  <si>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</si>
  <si>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</si>
  <si>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</si>
  <si>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</si>
  <si>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</si>
  <si>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</si>
  <si>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</si>
  <si>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</si>
  <si>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</si>
  <si>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</si>
  <si>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</si>
  <si>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</si>
  <si>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</si>
  <si>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</si>
  <si>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</si>
  <si>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</si>
  <si>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</si>
  <si>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</si>
  <si>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</si>
  <si>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</si>
  <si>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</si>
  <si>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</si>
  <si>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</si>
  <si>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</si>
  <si>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</si>
  <si>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</si>
  <si>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</si>
  <si>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</si>
  <si>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</si>
  <si>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</si>
  <si>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</si>
  <si>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</si>
  <si>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</si>
  <si>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</si>
  <si>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</si>
  <si>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</si>
  <si>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</si>
  <si>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</si>
  <si>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</si>
  <si>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</si>
  <si>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</si>
  <si>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</si>
  <si>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</si>
  <si>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</si>
  <si>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</si>
  <si>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</si>
  <si>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</si>
  <si>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</si>
  <si>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</si>
  <si>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</si>
  <si>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</si>
  <si>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</si>
  <si>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</si>
  <si>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</si>
  <si>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</si>
  <si>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</si>
  <si>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</si>
  <si>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</si>
  <si>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</si>
  <si>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</si>
  <si>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</si>
  <si>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</si>
  <si>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</si>
  <si>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</si>
  <si>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</si>
  <si>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</si>
  <si>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</si>
  <si>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</si>
  <si>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</si>
  <si>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</si>
  <si>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</si>
  <si>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</si>
  <si>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</si>
  <si>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</si>
  <si>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</si>
  <si>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</si>
  <si>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</si>
  <si>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</si>
  <si>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</si>
  <si>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</si>
  <si>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</si>
  <si>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</si>
  <si>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</si>
  <si>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</si>
  <si>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</si>
  <si>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</si>
  <si>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</si>
  <si>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</si>
  <si>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</si>
  <si>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</si>
  <si>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</si>
  <si>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</si>
  <si>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</si>
  <si>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</si>
  <si>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</si>
  <si>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</si>
  <si>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</si>
  <si>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</si>
  <si>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</si>
  <si>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</si>
  <si>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</si>
  <si>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</si>
  <si>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</si>
  <si>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</si>
  <si>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</si>
  <si>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</si>
  <si>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</si>
  <si>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</si>
  <si>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</si>
  <si>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</si>
  <si>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</si>
  <si>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</si>
  <si>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</si>
  <si>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</si>
  <si>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</si>
  <si>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</si>
  <si>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</si>
  <si>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</si>
  <si>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</si>
  <si>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</si>
  <si>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</si>
  <si>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</si>
  <si>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</si>
  <si>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</si>
  <si>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</si>
  <si>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</si>
  <si>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</si>
  <si>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</si>
  <si>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</si>
  <si>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</si>
  <si>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</si>
  <si>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</si>
  <si>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</si>
  <si>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</si>
  <si>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</si>
  <si>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</si>
  <si>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</si>
  <si>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</si>
  <si>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</si>
  <si>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</si>
  <si>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</si>
  <si>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</si>
  <si>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</si>
  <si>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</si>
  <si>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</si>
  <si>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</si>
  <si>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</si>
  <si>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</si>
  <si>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</si>
  <si>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</si>
  <si>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</si>
  <si>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</si>
  <si>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</si>
  <si>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</si>
  <si>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</si>
  <si>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</si>
  <si>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</si>
  <si>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</si>
  <si>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</si>
  <si>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</si>
  <si>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</si>
  <si>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</si>
  <si>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</si>
  <si>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</si>
  <si>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</si>
  <si>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</si>
  <si>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</si>
  <si>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</si>
  <si>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</si>
  <si>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</si>
  <si>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</si>
  <si>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</si>
  <si>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</si>
  <si>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</si>
  <si>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</si>
  <si>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</si>
  <si>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</si>
  <si>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</si>
  <si>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</si>
  <si>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</si>
  <si>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</si>
  <si>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</si>
  <si>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</si>
  <si>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</si>
  <si>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</si>
  <si>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</si>
  <si>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</si>
  <si>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</si>
  <si>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</si>
  <si>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</si>
  <si>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</si>
  <si>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</si>
  <si>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</si>
  <si>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</si>
  <si>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</si>
  <si>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</si>
  <si>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</si>
  <si>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</si>
  <si>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</si>
  <si>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</si>
  <si>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</si>
  <si>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</si>
  <si>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</si>
  <si>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</si>
  <si>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</si>
  <si>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</si>
  <si>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</si>
  <si>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</si>
  <si>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</si>
  <si>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</si>
  <si>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</si>
  <si>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</si>
  <si>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</si>
  <si>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</si>
  <si>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</si>
  <si>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</si>
  <si>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</si>
  <si>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</si>
  <si>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</si>
  <si>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</si>
  <si>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</si>
  <si>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</si>
  <si>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</si>
  <si>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</si>
  <si>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</si>
  <si>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</si>
  <si>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</si>
  <si>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</si>
  <si>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</si>
  <si>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</si>
  <si>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</si>
  <si>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</si>
  <si>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</si>
  <si>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</si>
  <si>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</si>
  <si>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</si>
  <si>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</si>
  <si>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</si>
  <si>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</si>
  <si>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</si>
  <si>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</si>
  <si>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</si>
  <si>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</si>
  <si>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</si>
  <si>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</si>
  <si>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</si>
  <si>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</si>
  <si>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</si>
  <si>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</si>
  <si>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</si>
  <si>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</si>
  <si>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</si>
  <si>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</si>
  <si>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</si>
  <si>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</si>
  <si>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</si>
  <si>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</si>
  <si>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</si>
  <si>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</si>
  <si>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</si>
  <si>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</si>
  <si>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</si>
  <si>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</si>
  <si>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</si>
  <si>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</si>
  <si>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</si>
  <si>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</si>
  <si>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</si>
  <si>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</si>
  <si>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</si>
  <si>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</si>
  <si>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</si>
  <si>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</si>
  <si>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</si>
  <si>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</si>
  <si>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</si>
  <si>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</si>
  <si>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</si>
  <si>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</si>
  <si>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</si>
  <si>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</si>
  <si>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</si>
  <si>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</si>
  <si>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</si>
  <si>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</si>
  <si>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</si>
  <si>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</si>
  <si>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</si>
  <si>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</si>
  <si>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</si>
  <si>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</si>
  <si>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</si>
  <si>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</si>
  <si>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</si>
  <si>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</si>
  <si>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</si>
  <si>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</si>
  <si>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</si>
  <si>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</si>
  <si>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</si>
  <si>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</si>
  <si>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</si>
  <si>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</si>
  <si>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</si>
  <si>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</si>
  <si>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</si>
  <si>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</si>
  <si>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</si>
  <si>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</si>
  <si>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</si>
  <si>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</si>
  <si>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</si>
  <si>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</si>
  <si>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</si>
  <si>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</si>
  <si>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</si>
  <si>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</si>
  <si>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</si>
  <si>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</si>
  <si>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</si>
  <si>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</si>
  <si>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</si>
  <si>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</si>
  <si>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</si>
  <si>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</si>
  <si>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</si>
  <si>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</si>
  <si>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</si>
  <si>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</si>
  <si>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</si>
  <si>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</si>
  <si>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</si>
  <si>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</si>
  <si>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</si>
  <si>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</si>
  <si>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</si>
  <si>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</si>
  <si>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</si>
  <si>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</si>
  <si>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</si>
  <si>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</si>
  <si>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</si>
  <si>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</si>
  <si>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</si>
  <si>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</si>
  <si>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</si>
  <si>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</si>
  <si>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</si>
  <si>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</si>
  <si>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</si>
  <si>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</si>
  <si>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</si>
  <si>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</si>
  <si>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</si>
  <si>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</si>
  <si>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</si>
  <si>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</si>
  <si>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</si>
  <si>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</si>
  <si>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</si>
  <si>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</si>
  <si>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</si>
  <si>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</si>
  <si>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</si>
  <si>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</si>
  <si>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</si>
  <si>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</si>
  <si>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</si>
  <si>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</si>
  <si>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</si>
  <si>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</si>
  <si>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</si>
  <si>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</si>
  <si>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</si>
  <si>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</si>
  <si>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</si>
  <si>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</si>
  <si>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</si>
  <si>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</si>
  <si>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</si>
  <si>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</si>
  <si>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</si>
  <si>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</si>
  <si>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</si>
  <si>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</si>
  <si>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РГ-05-1574</t>
  </si>
  <si>
    <t>176460739</t>
  </si>
  <si>
    <t>София, ул. "Московска" №19</t>
  </si>
  <si>
    <t>София, ул."Алабин"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</si>
  <si>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</si>
  <si>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</si>
  <si>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</si>
  <si>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</si>
  <si>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</si>
  <si>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</si>
  <si>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</si>
  <si>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</si>
  <si>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daniela.aleksandrova@dskam.bg</t>
  </si>
  <si>
    <t>ДФ ДСК Консервативен фонд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</si>
</sst>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_-* #,##0\ _€_-;\-* #,##0\ _€_-;_-* &quot;-&quot;\ _€_-;_-@_-"/>
    <numFmt numFmtId="189" formatCode="_-* #,##0.00\ _€_-;\-* #,##0.00\ _€_-;_-* &quot;-&quot;??\ _€_-;_-@_-"/>
    <numFmt numFmtId="190" formatCode="_-* #,##0\ &quot;€&quot;_-;\-* #,##0\ &quot;€&quot;_-;_-* &quot;-&quot;\ &quot;€&quot;_-;_-@_-"/>
    <numFmt numFmtId="191" formatCode="_-* #,##0.00\ &quot;€&quot;_-;\-* #,##0.00\ &quot;€&quot;_-;_-* &quot;-&quot;??\ &quot;€&quot;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809]dd\ mmmm\ yyyy"/>
    <numFmt numFmtId="197" formatCode="dd/mm/yyyy;@"/>
    <numFmt numFmtId="198" formatCode="#,##0.000"/>
    <numFmt numFmtId="199" formatCode="#,##0.0000"/>
    <numFmt numFmtId="200" formatCode="#,##0.00000"/>
    <numFmt numFmtId="201" formatCode="0.0%"/>
    <numFmt numFmtId="202" formatCode="#,##0.0"/>
    <numFmt numFmtId="203" formatCode="dd/m/yyyy\ &quot;г.&quot;;@"/>
    <numFmt numFmtId="204" formatCode="#,##0_ ;[Red]\-#,##0\ "/>
    <numFmt numFmtId="205" formatCode="0.0000"/>
    <numFmt numFmtId="206" formatCode="#,##0.0000\ &quot;лв.&quot;"/>
    <numFmt numFmtId="207" formatCode="#,##0\ &quot;лв.&quot;"/>
    <numFmt numFmtId="208" formatCode="#,##0.00\ &quot;лв.&quot;"/>
    <numFmt numFmtId="209" formatCode="0.0000%"/>
    <numFmt numFmtId="210" formatCode="[$-402]dd\ mmmm\ yyyy\ &quot;г.&quot;"/>
    <numFmt numFmtId="211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10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" vertical="center" wrapText="1"/>
      <protection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0" xfId="241" applyFont="1" applyBorder="1" applyAlignment="1" applyProtection="1">
      <alignment horizontal="left" wrapText="1"/>
      <protection/>
    </xf>
    <xf numFmtId="0" fontId="14" fillId="0" borderId="0" xfId="243" applyFont="1" applyFill="1" applyProtection="1">
      <alignment/>
      <protection/>
    </xf>
    <xf numFmtId="0" fontId="16" fillId="0" borderId="10" xfId="241" applyFont="1" applyBorder="1" applyAlignment="1" applyProtection="1">
      <alignment horizontal="right"/>
      <protection/>
    </xf>
    <xf numFmtId="0" fontId="18" fillId="0" borderId="0" xfId="241" applyFont="1" applyBorder="1" applyAlignment="1" applyProtection="1">
      <alignment horizontal="left" wrapText="1"/>
      <protection/>
    </xf>
    <xf numFmtId="0" fontId="14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243" applyFont="1" applyFill="1" applyBorder="1" applyProtection="1">
      <alignment/>
      <protection/>
    </xf>
    <xf numFmtId="0" fontId="19" fillId="0" borderId="0" xfId="241" applyFont="1" applyFill="1" applyBorder="1" applyAlignment="1" applyProtection="1">
      <alignment vertical="center" wrapText="1"/>
      <protection/>
    </xf>
    <xf numFmtId="0" fontId="19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241" applyFont="1" applyFill="1" applyBorder="1" applyAlignment="1" applyProtection="1">
      <alignment horizontal="left" vertical="center" wrapText="1"/>
      <protection/>
    </xf>
    <xf numFmtId="0" fontId="14" fillId="0" borderId="0" xfId="243" applyFont="1" applyFill="1" applyBorder="1" applyAlignment="1" applyProtection="1">
      <alignment horizontal="left" wrapText="1"/>
      <protection/>
    </xf>
    <xf numFmtId="0" fontId="14" fillId="0" borderId="0" xfId="243" applyFont="1" applyFill="1" applyAlignment="1" applyProtection="1">
      <alignment horizontal="left" wrapText="1"/>
      <protection/>
    </xf>
    <xf numFmtId="0" fontId="14" fillId="0" borderId="0" xfId="241" applyFont="1" applyBorder="1" applyAlignment="1" applyProtection="1">
      <alignment horizontal="left" wrapText="1"/>
      <protection/>
    </xf>
    <xf numFmtId="0" fontId="16" fillId="0" borderId="0" xfId="241" applyFont="1" applyBorder="1" applyAlignment="1" applyProtection="1">
      <alignment horizontal="left" wrapText="1"/>
      <protection/>
    </xf>
    <xf numFmtId="0" fontId="16" fillId="40" borderId="0" xfId="241" applyFont="1" applyFill="1" applyBorder="1" applyAlignment="1" applyProtection="1">
      <alignment horizontal="right"/>
      <protection/>
    </xf>
    <xf numFmtId="1" fontId="16" fillId="0" borderId="0" xfId="241" applyNumberFormat="1" applyFont="1" applyFill="1" applyBorder="1" applyAlignment="1" applyProtection="1">
      <alignment vertical="center" wrapText="1"/>
      <protection/>
    </xf>
    <xf numFmtId="0" fontId="16" fillId="0" borderId="11" xfId="249" applyFont="1" applyBorder="1" applyAlignment="1" applyProtection="1">
      <alignment horizontal="centerContinuous" vertical="center" wrapText="1"/>
      <protection/>
    </xf>
    <xf numFmtId="0" fontId="14" fillId="0" borderId="12" xfId="249" applyFont="1" applyBorder="1" applyAlignment="1" applyProtection="1">
      <alignment horizontal="centerContinuous" vertical="center" wrapText="1"/>
      <protection/>
    </xf>
    <xf numFmtId="0" fontId="16" fillId="0" borderId="13" xfId="249" applyFont="1" applyBorder="1" applyAlignment="1" applyProtection="1">
      <alignment horizontal="centerContinuous" vertical="center" wrapText="1"/>
      <protection/>
    </xf>
    <xf numFmtId="0" fontId="14" fillId="0" borderId="14" xfId="249" applyFont="1" applyBorder="1" applyAlignment="1" applyProtection="1">
      <alignment horizontal="centerContinuous" vertical="center" wrapText="1"/>
      <protection/>
    </xf>
    <xf numFmtId="0" fontId="16" fillId="0" borderId="13" xfId="249" applyFont="1" applyBorder="1" applyAlignment="1" applyProtection="1">
      <alignment horizontal="centerContinuous" vertical="center"/>
      <protection/>
    </xf>
    <xf numFmtId="0" fontId="16" fillId="0" borderId="14" xfId="249" applyFont="1" applyBorder="1" applyAlignment="1" applyProtection="1">
      <alignment horizontal="centerContinuous" vertical="center"/>
      <protection/>
    </xf>
    <xf numFmtId="0" fontId="14" fillId="0" borderId="10" xfId="249" applyFont="1" applyBorder="1" applyAlignment="1" applyProtection="1">
      <alignment horizontal="right" vertical="center" wrapText="1"/>
      <protection/>
    </xf>
    <xf numFmtId="0" fontId="14" fillId="0" borderId="11" xfId="249" applyFont="1" applyBorder="1" applyAlignment="1" applyProtection="1">
      <alignment horizontal="left" vertical="center" wrapText="1"/>
      <protection/>
    </xf>
    <xf numFmtId="0" fontId="14" fillId="0" borderId="12" xfId="249" applyFont="1" applyBorder="1" applyAlignment="1" applyProtection="1">
      <alignment horizontal="left" vertical="center" wrapText="1"/>
      <protection/>
    </xf>
    <xf numFmtId="0" fontId="14" fillId="0" borderId="10" xfId="249" applyFont="1" applyBorder="1" applyAlignment="1" applyProtection="1">
      <alignment horizontal="right"/>
      <protection/>
    </xf>
    <xf numFmtId="0" fontId="14" fillId="0" borderId="11" xfId="249" applyFont="1" applyBorder="1" applyProtection="1">
      <alignment/>
      <protection/>
    </xf>
    <xf numFmtId="0" fontId="14" fillId="0" borderId="12" xfId="249" applyFont="1" applyBorder="1" applyProtection="1">
      <alignment/>
      <protection/>
    </xf>
    <xf numFmtId="0" fontId="14" fillId="0" borderId="15" xfId="249" applyFont="1" applyBorder="1" applyProtection="1">
      <alignment/>
      <protection/>
    </xf>
    <xf numFmtId="0" fontId="14" fillId="0" borderId="16" xfId="249" applyFont="1" applyBorder="1" applyProtection="1">
      <alignment/>
      <protection/>
    </xf>
    <xf numFmtId="0" fontId="14" fillId="0" borderId="0" xfId="140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44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44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44" applyFont="1" applyBorder="1" applyAlignment="1" applyProtection="1">
      <alignment horizontal="centerContinuous" vertical="center"/>
      <protection hidden="1"/>
    </xf>
    <xf numFmtId="0" fontId="16" fillId="0" borderId="0" xfId="244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40" applyFont="1" applyFill="1" applyBorder="1" applyAlignment="1" applyProtection="1">
      <alignment horizontal="center" vertical="center" wrapText="1"/>
      <protection/>
    </xf>
    <xf numFmtId="0" fontId="14" fillId="0" borderId="10" xfId="248" applyFont="1" applyFill="1" applyBorder="1" applyAlignment="1" applyProtection="1">
      <alignment horizontal="center" vertical="center" wrapText="1"/>
      <protection/>
    </xf>
    <xf numFmtId="0" fontId="14" fillId="0" borderId="10" xfId="248" applyFont="1" applyFill="1" applyBorder="1" applyAlignment="1" applyProtection="1">
      <alignment horizontal="center" vertical="center"/>
      <protection/>
    </xf>
    <xf numFmtId="4" fontId="14" fillId="7" borderId="17" xfId="248" applyNumberFormat="1" applyFont="1" applyFill="1" applyBorder="1" applyProtection="1">
      <alignment/>
      <protection locked="0"/>
    </xf>
    <xf numFmtId="0" fontId="20" fillId="0" borderId="0" xfId="248" applyFont="1">
      <alignment/>
      <protection/>
    </xf>
    <xf numFmtId="0" fontId="14" fillId="0" borderId="0" xfId="248" applyFont="1">
      <alignment/>
      <protection/>
    </xf>
    <xf numFmtId="0" fontId="14" fillId="0" borderId="0" xfId="248" applyFont="1" applyFill="1" applyBorder="1">
      <alignment/>
      <protection/>
    </xf>
    <xf numFmtId="0" fontId="14" fillId="0" borderId="0" xfId="248" applyFont="1" applyFill="1">
      <alignment/>
      <protection/>
    </xf>
    <xf numFmtId="0" fontId="14" fillId="0" borderId="0" xfId="242" applyFont="1" applyFill="1" applyBorder="1" applyAlignment="1">
      <alignment/>
      <protection/>
    </xf>
    <xf numFmtId="0" fontId="14" fillId="0" borderId="0" xfId="248" applyFont="1" applyFill="1" applyProtection="1">
      <alignment/>
      <protection locked="0"/>
    </xf>
    <xf numFmtId="0" fontId="14" fillId="7" borderId="18" xfId="248" applyFont="1" applyFill="1" applyBorder="1" applyProtection="1">
      <alignment/>
      <protection locked="0"/>
    </xf>
    <xf numFmtId="0" fontId="14" fillId="7" borderId="18" xfId="248" applyFont="1" applyFill="1" applyBorder="1" applyAlignment="1" applyProtection="1">
      <alignment horizontal="center"/>
      <protection locked="0"/>
    </xf>
    <xf numFmtId="4" fontId="14" fillId="7" borderId="18" xfId="248" applyNumberFormat="1" applyFont="1" applyFill="1" applyBorder="1" applyProtection="1">
      <alignment/>
      <protection locked="0"/>
    </xf>
    <xf numFmtId="0" fontId="14" fillId="7" borderId="17" xfId="248" applyFont="1" applyFill="1" applyBorder="1" applyProtection="1">
      <alignment/>
      <protection locked="0"/>
    </xf>
    <xf numFmtId="0" fontId="14" fillId="7" borderId="17" xfId="248" applyFont="1" applyFill="1" applyBorder="1" applyAlignment="1" applyProtection="1">
      <alignment horizontal="center"/>
      <protection locked="0"/>
    </xf>
    <xf numFmtId="49" fontId="14" fillId="7" borderId="17" xfId="248" applyNumberFormat="1" applyFont="1" applyFill="1" applyBorder="1" applyAlignment="1" applyProtection="1">
      <alignment horizontal="center"/>
      <protection locked="0"/>
    </xf>
    <xf numFmtId="4" fontId="14" fillId="7" borderId="18" xfId="248" applyNumberFormat="1" applyFont="1" applyFill="1" applyBorder="1" applyAlignment="1" applyProtection="1">
      <alignment horizontal="center"/>
      <protection locked="0"/>
    </xf>
    <xf numFmtId="4" fontId="14" fillId="7" borderId="17" xfId="248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44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44" applyFont="1" applyAlignment="1" applyProtection="1">
      <alignment horizontal="center" vertical="center"/>
      <protection hidden="1"/>
    </xf>
    <xf numFmtId="0" fontId="16" fillId="0" borderId="0" xfId="244" applyFont="1" applyBorder="1" applyAlignment="1" applyProtection="1">
      <alignment vertical="center"/>
      <protection hidden="1"/>
    </xf>
    <xf numFmtId="0" fontId="14" fillId="0" borderId="0" xfId="244" applyFont="1" applyAlignment="1" applyProtection="1">
      <alignment vertical="center"/>
      <protection hidden="1"/>
    </xf>
    <xf numFmtId="0" fontId="16" fillId="0" borderId="0" xfId="244" applyFont="1" applyAlignment="1" applyProtection="1">
      <alignment horizontal="center" vertical="center"/>
      <protection hidden="1"/>
    </xf>
    <xf numFmtId="0" fontId="16" fillId="0" borderId="0" xfId="244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44" applyFont="1" applyAlignment="1" applyProtection="1">
      <alignment horizontal="left" vertical="center"/>
      <protection hidden="1"/>
    </xf>
    <xf numFmtId="0" fontId="16" fillId="0" borderId="0" xfId="245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44" applyFont="1" applyFill="1" applyBorder="1" applyAlignment="1" applyProtection="1">
      <alignment horizontal="left" vertical="center" wrapText="1"/>
      <protection/>
    </xf>
    <xf numFmtId="0" fontId="14" fillId="0" borderId="0" xfId="244" applyFont="1" applyBorder="1" applyAlignment="1" applyProtection="1">
      <alignment horizontal="right" vertical="center"/>
      <protection hidden="1"/>
    </xf>
    <xf numFmtId="0" fontId="14" fillId="0" borderId="0" xfId="244" applyFont="1" applyBorder="1" applyAlignment="1" applyProtection="1">
      <alignment vertical="center"/>
      <protection hidden="1"/>
    </xf>
    <xf numFmtId="0" fontId="14" fillId="0" borderId="0" xfId="244" applyFont="1" applyBorder="1" applyAlignment="1" applyProtection="1">
      <alignment horizontal="left" vertical="center"/>
      <protection hidden="1"/>
    </xf>
    <xf numFmtId="0" fontId="14" fillId="0" borderId="10" xfId="248" applyFont="1" applyFill="1" applyBorder="1" applyAlignment="1" applyProtection="1">
      <alignment horizontal="center" vertical="center" textRotation="90" wrapText="1"/>
      <protection/>
    </xf>
    <xf numFmtId="0" fontId="14" fillId="0" borderId="10" xfId="248" applyFont="1" applyFill="1" applyBorder="1" applyAlignment="1" applyProtection="1">
      <alignment horizontal="center" vertical="center" textRotation="90"/>
      <protection/>
    </xf>
    <xf numFmtId="200" fontId="14" fillId="7" borderId="18" xfId="248" applyNumberFormat="1" applyFont="1" applyFill="1" applyBorder="1" applyProtection="1">
      <alignment/>
      <protection locked="0"/>
    </xf>
    <xf numFmtId="0" fontId="7" fillId="41" borderId="10" xfId="244" applyFont="1" applyFill="1" applyBorder="1" applyAlignment="1" applyProtection="1">
      <alignment horizontal="left" vertical="center" wrapText="1"/>
      <protection/>
    </xf>
    <xf numFmtId="0" fontId="16" fillId="0" borderId="0" xfId="244" applyFont="1" applyBorder="1" applyAlignment="1" applyProtection="1">
      <alignment horizontal="centerContinuous" vertical="center"/>
      <protection/>
    </xf>
    <xf numFmtId="0" fontId="23" fillId="0" borderId="0" xfId="244" applyFont="1" applyBorder="1" applyAlignment="1" applyProtection="1">
      <alignment horizontal="centerContinuous" vertical="center"/>
      <protection/>
    </xf>
    <xf numFmtId="0" fontId="24" fillId="0" borderId="0" xfId="244" applyFont="1" applyBorder="1" applyAlignment="1" applyProtection="1">
      <alignment horizontal="centerContinuous" vertical="center"/>
      <protection/>
    </xf>
    <xf numFmtId="0" fontId="16" fillId="0" borderId="0" xfId="244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44" applyFont="1" applyBorder="1" applyAlignment="1" applyProtection="1">
      <alignment horizontal="centerContinuous" vertical="center" wrapText="1"/>
      <protection/>
    </xf>
    <xf numFmtId="0" fontId="24" fillId="0" borderId="0" xfId="244" applyFont="1" applyBorder="1" applyAlignment="1" applyProtection="1">
      <alignment horizontal="centerContinuous" vertical="center" wrapText="1"/>
      <protection/>
    </xf>
    <xf numFmtId="0" fontId="16" fillId="0" borderId="0" xfId="244" applyFont="1" applyAlignment="1" applyProtection="1">
      <alignment horizontal="centerContinuous" vertical="center" wrapText="1"/>
      <protection/>
    </xf>
    <xf numFmtId="0" fontId="16" fillId="0" borderId="0" xfId="244" applyFont="1" applyBorder="1" applyAlignment="1" applyProtection="1">
      <alignment horizontal="centerContinuous" vertical="center" wrapText="1"/>
      <protection/>
    </xf>
    <xf numFmtId="0" fontId="16" fillId="0" borderId="0" xfId="244" applyFont="1" applyBorder="1" applyAlignment="1" applyProtection="1">
      <alignment horizontal="centerContinuous" vertical="center" wrapText="1"/>
      <protection hidden="1"/>
    </xf>
    <xf numFmtId="0" fontId="14" fillId="0" borderId="10" xfId="241" applyFont="1" applyBorder="1" applyAlignment="1" applyProtection="1">
      <alignment horizontal="left" wrapText="1" indent="1"/>
      <protection/>
    </xf>
    <xf numFmtId="0" fontId="4" fillId="0" borderId="10" xfId="244" applyFont="1" applyBorder="1" applyAlignment="1" applyProtection="1">
      <alignment horizontal="center" vertical="center" wrapText="1"/>
      <protection/>
    </xf>
    <xf numFmtId="0" fontId="4" fillId="41" borderId="10" xfId="244" applyFont="1" applyFill="1" applyBorder="1" applyAlignment="1" applyProtection="1">
      <alignment horizontal="left" vertical="center" wrapText="1"/>
      <protection/>
    </xf>
    <xf numFmtId="0" fontId="16" fillId="0" borderId="0" xfId="246" applyFont="1" applyBorder="1" applyAlignment="1" applyProtection="1">
      <alignment horizontal="center" vertical="center" wrapText="1"/>
      <protection/>
    </xf>
    <xf numFmtId="0" fontId="16" fillId="0" borderId="10" xfId="246" applyFont="1" applyBorder="1" applyAlignment="1" applyProtection="1">
      <alignment horizontal="center" vertical="center" wrapText="1"/>
      <protection/>
    </xf>
    <xf numFmtId="0" fontId="16" fillId="0" borderId="10" xfId="244" applyFont="1" applyBorder="1" applyAlignment="1" applyProtection="1">
      <alignment horizontal="center" vertical="center" wrapText="1"/>
      <protection/>
    </xf>
    <xf numFmtId="0" fontId="16" fillId="0" borderId="10" xfId="246" applyFont="1" applyBorder="1" applyAlignment="1" applyProtection="1">
      <alignment vertical="center" wrapText="1"/>
      <protection/>
    </xf>
    <xf numFmtId="3" fontId="16" fillId="0" borderId="10" xfId="246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44" applyFont="1" applyAlignment="1" applyProtection="1">
      <alignment horizontal="center" vertical="center" wrapText="1"/>
      <protection/>
    </xf>
    <xf numFmtId="0" fontId="3" fillId="0" borderId="0" xfId="244" applyFont="1" applyBorder="1" applyAlignment="1" applyProtection="1">
      <alignment vertical="center"/>
      <protection/>
    </xf>
    <xf numFmtId="0" fontId="3" fillId="0" borderId="0" xfId="244" applyFont="1" applyAlignment="1" applyProtection="1">
      <alignment horizontal="center" vertical="center"/>
      <protection/>
    </xf>
    <xf numFmtId="0" fontId="3" fillId="0" borderId="0" xfId="244" applyFont="1" applyBorder="1" applyAlignment="1" applyProtection="1">
      <alignment horizontal="left" vertical="center"/>
      <protection/>
    </xf>
    <xf numFmtId="0" fontId="3" fillId="0" borderId="0" xfId="244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44" applyFont="1" applyAlignment="1" applyProtection="1">
      <alignment horizontal="center" vertical="center" wrapText="1"/>
      <protection/>
    </xf>
    <xf numFmtId="0" fontId="14" fillId="0" borderId="0" xfId="244" applyFont="1" applyAlignment="1" applyProtection="1">
      <alignment vertical="center" wrapText="1"/>
      <protection/>
    </xf>
    <xf numFmtId="0" fontId="16" fillId="0" borderId="0" xfId="244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44" applyFont="1" applyBorder="1" applyAlignment="1" applyProtection="1">
      <alignment horizontal="center" vertical="center" wrapText="1"/>
      <protection/>
    </xf>
    <xf numFmtId="0" fontId="16" fillId="0" borderId="0" xfId="245" applyFont="1" applyAlignment="1" applyProtection="1">
      <alignment horizontal="center" vertical="center" wrapText="1"/>
      <protection/>
    </xf>
    <xf numFmtId="14" fontId="16" fillId="0" borderId="10" xfId="244" applyNumberFormat="1" applyFont="1" applyBorder="1" applyAlignment="1" applyProtection="1">
      <alignment horizontal="center" vertical="center" wrapText="1"/>
      <protection/>
    </xf>
    <xf numFmtId="49" fontId="16" fillId="0" borderId="10" xfId="244" applyNumberFormat="1" applyFont="1" applyBorder="1" applyAlignment="1" applyProtection="1">
      <alignment horizontal="center" vertical="center" wrapText="1"/>
      <protection/>
    </xf>
    <xf numFmtId="0" fontId="16" fillId="41" borderId="10" xfId="244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6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43" applyFont="1" applyProtection="1">
      <alignment/>
      <protection/>
    </xf>
    <xf numFmtId="0" fontId="15" fillId="0" borderId="0" xfId="243" applyFont="1" applyAlignment="1" applyProtection="1">
      <alignment/>
      <protection/>
    </xf>
    <xf numFmtId="0" fontId="15" fillId="0" borderId="0" xfId="243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41" applyFont="1" applyAlignment="1" applyProtection="1">
      <alignment horizontal="center"/>
      <protection/>
    </xf>
    <xf numFmtId="0" fontId="16" fillId="0" borderId="0" xfId="244" applyFont="1" applyFill="1" applyBorder="1" applyAlignment="1" applyProtection="1">
      <alignment vertical="justify"/>
      <protection/>
    </xf>
    <xf numFmtId="0" fontId="14" fillId="0" borderId="0" xfId="244" applyFont="1" applyAlignment="1" applyProtection="1">
      <alignment vertical="top"/>
      <protection/>
    </xf>
    <xf numFmtId="0" fontId="16" fillId="0" borderId="0" xfId="241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41" applyFont="1" applyBorder="1" applyAlignment="1" applyProtection="1">
      <alignment vertical="justify"/>
      <protection/>
    </xf>
    <xf numFmtId="0" fontId="14" fillId="0" borderId="0" xfId="241" applyFont="1" applyBorder="1" applyAlignment="1" applyProtection="1">
      <alignment vertical="justify" wrapText="1"/>
      <protection/>
    </xf>
    <xf numFmtId="0" fontId="14" fillId="0" borderId="0" xfId="244" applyFont="1" applyAlignment="1" applyProtection="1">
      <alignment vertical="top" wrapText="1"/>
      <protection/>
    </xf>
    <xf numFmtId="0" fontId="16" fillId="0" borderId="0" xfId="241" applyFont="1" applyBorder="1" applyAlignment="1" applyProtection="1">
      <alignment vertical="justify" wrapText="1"/>
      <protection/>
    </xf>
    <xf numFmtId="0" fontId="16" fillId="0" borderId="0" xfId="241" applyFont="1" applyAlignment="1" applyProtection="1">
      <alignment horizontal="left" vertical="center" wrapText="1"/>
      <protection/>
    </xf>
    <xf numFmtId="0" fontId="16" fillId="0" borderId="0" xfId="243" applyFont="1" applyProtection="1">
      <alignment/>
      <protection/>
    </xf>
    <xf numFmtId="0" fontId="14" fillId="0" borderId="10" xfId="243" applyFont="1" applyBorder="1" applyAlignment="1" applyProtection="1">
      <alignment horizontal="left" wrapText="1" indent="1"/>
      <protection/>
    </xf>
    <xf numFmtId="1" fontId="14" fillId="0" borderId="0" xfId="241" applyNumberFormat="1" applyFont="1" applyFill="1" applyBorder="1" applyAlignment="1" applyProtection="1">
      <alignment vertical="center" wrapText="1"/>
      <protection/>
    </xf>
    <xf numFmtId="1" fontId="14" fillId="0" borderId="0" xfId="241" applyNumberFormat="1" applyFont="1" applyFill="1" applyBorder="1" applyAlignment="1" applyProtection="1">
      <alignment horizontal="left" vertical="center" wrapText="1"/>
      <protection/>
    </xf>
    <xf numFmtId="0" fontId="14" fillId="0" borderId="0" xfId="243" applyFont="1" applyBorder="1" applyProtection="1">
      <alignment/>
      <protection/>
    </xf>
    <xf numFmtId="0" fontId="14" fillId="0" borderId="0" xfId="243" applyFont="1" applyBorder="1" applyAlignment="1" applyProtection="1">
      <alignment horizontal="left" wrapText="1"/>
      <protection/>
    </xf>
    <xf numFmtId="0" fontId="14" fillId="0" borderId="0" xfId="243" applyFont="1" applyAlignment="1" applyProtection="1">
      <alignment horizontal="left" wrapText="1"/>
      <protection/>
    </xf>
    <xf numFmtId="0" fontId="14" fillId="0" borderId="0" xfId="241" applyFont="1" applyBorder="1" applyProtection="1">
      <alignment/>
      <protection/>
    </xf>
    <xf numFmtId="0" fontId="16" fillId="0" borderId="0" xfId="241" applyFont="1" applyFill="1" applyAlignment="1" applyProtection="1">
      <alignment horizontal="centerContinuous"/>
      <protection/>
    </xf>
    <xf numFmtId="0" fontId="14" fillId="0" borderId="0" xfId="243" applyFont="1" applyFill="1" applyAlignment="1" applyProtection="1">
      <alignment/>
      <protection/>
    </xf>
    <xf numFmtId="0" fontId="14" fillId="0" borderId="0" xfId="241" applyFont="1" applyProtection="1">
      <alignment/>
      <protection/>
    </xf>
    <xf numFmtId="0" fontId="14" fillId="0" borderId="0" xfId="243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7" applyFont="1" applyFill="1" applyAlignment="1" applyProtection="1">
      <alignment vertical="justify" wrapText="1"/>
      <protection/>
    </xf>
    <xf numFmtId="0" fontId="5" fillId="0" borderId="0" xfId="244" applyFont="1" applyFill="1" applyBorder="1" applyAlignment="1" applyProtection="1">
      <alignment horizontal="left" vertical="justify" wrapText="1"/>
      <protection/>
    </xf>
    <xf numFmtId="0" fontId="6" fillId="0" borderId="0" xfId="244" applyFont="1" applyFill="1" applyBorder="1" applyAlignment="1" applyProtection="1">
      <alignment horizontal="left" vertical="justify" wrapText="1"/>
      <protection/>
    </xf>
    <xf numFmtId="0" fontId="6" fillId="0" borderId="0" xfId="244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44" applyFont="1" applyFill="1" applyAlignment="1" applyProtection="1">
      <alignment horizontal="left" vertical="justify"/>
      <protection/>
    </xf>
    <xf numFmtId="0" fontId="6" fillId="0" borderId="19" xfId="244" applyFont="1" applyFill="1" applyBorder="1" applyAlignment="1" applyProtection="1">
      <alignment horizontal="left" vertical="justify" wrapText="1"/>
      <protection/>
    </xf>
    <xf numFmtId="0" fontId="6" fillId="0" borderId="0" xfId="247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7" applyFont="1" applyFill="1" applyBorder="1" applyAlignment="1" applyProtection="1">
      <alignment horizontal="left" vertical="justify" wrapText="1"/>
      <protection/>
    </xf>
    <xf numFmtId="0" fontId="3" fillId="0" borderId="10" xfId="247" applyFont="1" applyFill="1" applyBorder="1" applyAlignment="1" applyProtection="1">
      <alignment horizontal="left" vertical="justify" wrapText="1"/>
      <protection/>
    </xf>
    <xf numFmtId="0" fontId="1" fillId="40" borderId="10" xfId="247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44" applyFont="1" applyBorder="1" applyAlignment="1" applyProtection="1">
      <alignment horizontal="left" vertical="center" wrapText="1"/>
      <protection/>
    </xf>
    <xf numFmtId="0" fontId="16" fillId="0" borderId="0" xfId="244" applyFont="1" applyBorder="1" applyAlignment="1" applyProtection="1">
      <alignment vertical="top" wrapText="1"/>
      <protection/>
    </xf>
    <xf numFmtId="0" fontId="14" fillId="0" borderId="0" xfId="246" applyFont="1" applyBorder="1" applyAlignment="1" applyProtection="1">
      <alignment horizontal="centerContinuous"/>
      <protection/>
    </xf>
    <xf numFmtId="0" fontId="14" fillId="0" borderId="0" xfId="246" applyFont="1" applyBorder="1" applyProtection="1">
      <alignment/>
      <protection/>
    </xf>
    <xf numFmtId="0" fontId="14" fillId="0" borderId="0" xfId="246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40" applyFont="1" applyFill="1" applyProtection="1">
      <alignment/>
      <protection/>
    </xf>
    <xf numFmtId="0" fontId="16" fillId="0" borderId="0" xfId="244" applyFont="1" applyBorder="1" applyAlignment="1" applyProtection="1">
      <alignment horizontal="center" vertical="center"/>
      <protection/>
    </xf>
    <xf numFmtId="0" fontId="16" fillId="0" borderId="0" xfId="244" applyFont="1" applyBorder="1" applyAlignment="1" applyProtection="1">
      <alignment vertical="center" wrapText="1"/>
      <protection/>
    </xf>
    <xf numFmtId="49" fontId="4" fillId="0" borderId="10" xfId="244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203" fontId="14" fillId="0" borderId="0" xfId="244" applyNumberFormat="1" applyFont="1" applyAlignment="1" applyProtection="1">
      <alignment horizontal="left" vertical="center"/>
      <protection/>
    </xf>
    <xf numFmtId="0" fontId="3" fillId="0" borderId="0" xfId="244" applyFont="1" applyBorder="1" applyAlignment="1" applyProtection="1">
      <alignment horizontal="right" vertical="center"/>
      <protection hidden="1"/>
    </xf>
    <xf numFmtId="0" fontId="3" fillId="0" borderId="0" xfId="244" applyFont="1" applyBorder="1" applyAlignment="1" applyProtection="1">
      <alignment horizontal="right" vertical="center"/>
      <protection/>
    </xf>
    <xf numFmtId="0" fontId="13" fillId="0" borderId="0" xfId="246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41" applyNumberFormat="1" applyFont="1" applyFill="1" applyBorder="1" applyAlignment="1" applyProtection="1">
      <alignment horizontal="center" vertical="center" wrapText="1"/>
      <protection locked="0"/>
    </xf>
    <xf numFmtId="203" fontId="3" fillId="0" borderId="0" xfId="244" applyNumberFormat="1" applyFont="1" applyAlignment="1" applyProtection="1">
      <alignment horizontal="left" vertical="center"/>
      <protection/>
    </xf>
    <xf numFmtId="203" fontId="3" fillId="0" borderId="0" xfId="244" applyNumberFormat="1" applyFont="1" applyAlignment="1" applyProtection="1">
      <alignment horizontal="left" vertical="center" wrapText="1"/>
      <protection/>
    </xf>
    <xf numFmtId="3" fontId="3" fillId="7" borderId="10" xfId="247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44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7" applyFont="1" applyFill="1" applyBorder="1" applyAlignment="1" applyProtection="1">
      <alignment horizontal="center" vertical="center" wrapText="1"/>
      <protection/>
    </xf>
    <xf numFmtId="0" fontId="5" fillId="41" borderId="10" xfId="244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44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9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9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9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8" applyFont="1" applyFill="1" applyBorder="1" applyAlignment="1" applyProtection="1">
      <alignment horizontal="center" vertical="center" textRotation="90"/>
      <protection/>
    </xf>
    <xf numFmtId="0" fontId="16" fillId="0" borderId="10" xfId="248" applyFont="1" applyFill="1" applyBorder="1" applyAlignment="1" applyProtection="1">
      <alignment horizontal="center" vertical="center" wrapText="1"/>
      <protection/>
    </xf>
    <xf numFmtId="0" fontId="16" fillId="0" borderId="10" xfId="240" applyFont="1" applyFill="1" applyBorder="1" applyAlignment="1" applyProtection="1">
      <alignment horizontal="center" vertical="center" wrapText="1"/>
      <protection/>
    </xf>
    <xf numFmtId="0" fontId="16" fillId="42" borderId="20" xfId="240" applyFont="1" applyFill="1" applyBorder="1" applyAlignment="1" applyProtection="1">
      <alignment horizontal="center" vertical="center" wrapText="1"/>
      <protection/>
    </xf>
    <xf numFmtId="204" fontId="14" fillId="7" borderId="21" xfId="240" applyNumberFormat="1" applyFont="1" applyFill="1" applyBorder="1" applyAlignment="1" applyProtection="1">
      <alignment/>
      <protection locked="0"/>
    </xf>
    <xf numFmtId="204" fontId="14" fillId="7" borderId="22" xfId="240" applyNumberFormat="1" applyFont="1" applyFill="1" applyBorder="1" applyAlignment="1" applyProtection="1">
      <alignment/>
      <protection locked="0"/>
    </xf>
    <xf numFmtId="204" fontId="14" fillId="7" borderId="23" xfId="240" applyNumberFormat="1" applyFont="1" applyFill="1" applyBorder="1" applyAlignment="1" applyProtection="1">
      <alignment/>
      <protection locked="0"/>
    </xf>
    <xf numFmtId="204" fontId="14" fillId="7" borderId="24" xfId="240" applyNumberFormat="1" applyFont="1" applyFill="1" applyBorder="1" applyAlignment="1" applyProtection="1">
      <alignment/>
      <protection locked="0"/>
    </xf>
    <xf numFmtId="204" fontId="14" fillId="7" borderId="23" xfId="138" applyNumberFormat="1" applyFont="1" applyFill="1" applyBorder="1" applyAlignment="1" applyProtection="1">
      <alignment/>
      <protection locked="0"/>
    </xf>
    <xf numFmtId="204" fontId="14" fillId="7" borderId="24" xfId="138" applyNumberFormat="1" applyFont="1" applyFill="1" applyBorder="1" applyAlignment="1" applyProtection="1">
      <alignment/>
      <protection locked="0"/>
    </xf>
    <xf numFmtId="0" fontId="16" fillId="42" borderId="25" xfId="24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41" applyFont="1" applyFill="1" applyBorder="1" applyAlignment="1" applyProtection="1">
      <alignment horizontal="left" wrapText="1" indent="1"/>
      <protection/>
    </xf>
    <xf numFmtId="3" fontId="16" fillId="0" borderId="10" xfId="246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8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8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200" fontId="14" fillId="7" borderId="17" xfId="248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8" applyFont="1" applyFill="1">
      <alignment/>
      <protection/>
    </xf>
    <xf numFmtId="10" fontId="14" fillId="7" borderId="18" xfId="248" applyNumberFormat="1" applyFont="1" applyFill="1" applyBorder="1" applyAlignment="1" applyProtection="1">
      <alignment horizontal="center"/>
      <protection locked="0"/>
    </xf>
    <xf numFmtId="10" fontId="14" fillId="7" borderId="17" xfId="248" applyNumberFormat="1" applyFont="1" applyFill="1" applyBorder="1" applyAlignment="1" applyProtection="1">
      <alignment horizontal="center"/>
      <protection locked="0"/>
    </xf>
    <xf numFmtId="3" fontId="14" fillId="7" borderId="18" xfId="248" applyNumberFormat="1" applyFont="1" applyFill="1" applyBorder="1" applyAlignment="1" applyProtection="1">
      <alignment horizontal="right"/>
      <protection locked="0"/>
    </xf>
    <xf numFmtId="3" fontId="14" fillId="7" borderId="17" xfId="248" applyNumberFormat="1" applyFont="1" applyFill="1" applyBorder="1" applyAlignment="1" applyProtection="1">
      <alignment horizontal="right"/>
      <protection locked="0"/>
    </xf>
    <xf numFmtId="10" fontId="14" fillId="0" borderId="17" xfId="248" applyNumberFormat="1" applyFont="1" applyFill="1" applyBorder="1" applyAlignment="1" applyProtection="1">
      <alignment horizontal="center"/>
      <protection locked="0"/>
    </xf>
    <xf numFmtId="10" fontId="14" fillId="0" borderId="27" xfId="248" applyNumberFormat="1" applyFont="1" applyFill="1" applyBorder="1" applyAlignment="1" applyProtection="1">
      <alignment horizontal="center"/>
      <protection/>
    </xf>
    <xf numFmtId="10" fontId="14" fillId="0" borderId="17" xfId="248" applyNumberFormat="1" applyFont="1" applyFill="1" applyBorder="1" applyAlignment="1" applyProtection="1">
      <alignment horizontal="center"/>
      <protection/>
    </xf>
    <xf numFmtId="0" fontId="14" fillId="0" borderId="17" xfId="248" applyFont="1" applyFill="1" applyBorder="1" applyAlignment="1" applyProtection="1">
      <alignment horizontal="center"/>
      <protection locked="0"/>
    </xf>
    <xf numFmtId="0" fontId="16" fillId="0" borderId="0" xfId="248" applyFont="1" applyFill="1" applyBorder="1" applyAlignment="1" applyProtection="1">
      <alignment vertical="center" wrapText="1"/>
      <protection/>
    </xf>
    <xf numFmtId="3" fontId="14" fillId="7" borderId="18" xfId="248" applyNumberFormat="1" applyFont="1" applyFill="1" applyBorder="1" applyProtection="1">
      <alignment/>
      <protection locked="0"/>
    </xf>
    <xf numFmtId="10" fontId="14" fillId="7" borderId="18" xfId="248" applyNumberFormat="1" applyFont="1" applyFill="1" applyBorder="1" applyProtection="1">
      <alignment/>
      <protection locked="0"/>
    </xf>
    <xf numFmtId="10" fontId="14" fillId="7" borderId="17" xfId="248" applyNumberFormat="1" applyFont="1" applyFill="1" applyBorder="1" applyProtection="1">
      <alignment/>
      <protection locked="0"/>
    </xf>
    <xf numFmtId="3" fontId="14" fillId="7" borderId="10" xfId="248" applyNumberFormat="1" applyFont="1" applyFill="1" applyBorder="1" applyProtection="1">
      <alignment/>
      <protection locked="0"/>
    </xf>
    <xf numFmtId="0" fontId="20" fillId="4" borderId="0" xfId="248" applyFont="1" applyFill="1">
      <alignment/>
      <protection/>
    </xf>
    <xf numFmtId="0" fontId="14" fillId="4" borderId="0" xfId="248" applyFont="1" applyFill="1">
      <alignment/>
      <protection/>
    </xf>
    <xf numFmtId="0" fontId="14" fillId="4" borderId="0" xfId="248" applyFont="1" applyFill="1" applyProtection="1">
      <alignment/>
      <protection locked="0"/>
    </xf>
    <xf numFmtId="0" fontId="20" fillId="43" borderId="0" xfId="248" applyFont="1" applyFill="1">
      <alignment/>
      <protection/>
    </xf>
    <xf numFmtId="0" fontId="14" fillId="6" borderId="0" xfId="248" applyFont="1" applyFill="1">
      <alignment/>
      <protection/>
    </xf>
    <xf numFmtId="0" fontId="14" fillId="11" borderId="0" xfId="248" applyFont="1" applyFill="1">
      <alignment/>
      <protection/>
    </xf>
    <xf numFmtId="0" fontId="65" fillId="10" borderId="0" xfId="248" applyFont="1" applyFill="1">
      <alignment/>
      <protection/>
    </xf>
    <xf numFmtId="0" fontId="14" fillId="10" borderId="0" xfId="248" applyFont="1" applyFill="1">
      <alignment/>
      <protection/>
    </xf>
    <xf numFmtId="0" fontId="20" fillId="6" borderId="0" xfId="248" applyFont="1" applyFill="1">
      <alignment/>
      <protection/>
    </xf>
    <xf numFmtId="0" fontId="20" fillId="8" borderId="0" xfId="248" applyFont="1" applyFill="1">
      <alignment/>
      <protection/>
    </xf>
    <xf numFmtId="0" fontId="20" fillId="10" borderId="0" xfId="248" applyFont="1" applyFill="1">
      <alignment/>
      <protection/>
    </xf>
    <xf numFmtId="0" fontId="20" fillId="11" borderId="0" xfId="248" applyFont="1" applyFill="1">
      <alignment/>
      <protection/>
    </xf>
    <xf numFmtId="0" fontId="14" fillId="11" borderId="0" xfId="248" applyFont="1" applyFill="1" applyProtection="1">
      <alignment/>
      <protection locked="0"/>
    </xf>
    <xf numFmtId="0" fontId="14" fillId="10" borderId="0" xfId="248" applyFont="1" applyFill="1" applyBorder="1">
      <alignment/>
      <protection/>
    </xf>
    <xf numFmtId="0" fontId="14" fillId="8" borderId="0" xfId="248" applyFont="1" applyFill="1" applyBorder="1">
      <alignment/>
      <protection/>
    </xf>
    <xf numFmtId="0" fontId="14" fillId="8" borderId="0" xfId="242" applyFont="1" applyFill="1" applyBorder="1" applyAlignment="1">
      <alignment/>
      <protection/>
    </xf>
    <xf numFmtId="0" fontId="14" fillId="42" borderId="28" xfId="240" applyFont="1" applyFill="1" applyBorder="1" applyAlignment="1" applyProtection="1">
      <alignment horizontal="center" vertical="center" wrapText="1"/>
      <protection/>
    </xf>
    <xf numFmtId="0" fontId="14" fillId="42" borderId="28" xfId="247" applyFont="1" applyFill="1" applyBorder="1" applyAlignment="1">
      <alignment horizontal="center" vertical="justify"/>
      <protection/>
    </xf>
    <xf numFmtId="0" fontId="14" fillId="0" borderId="18" xfId="248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43" applyNumberFormat="1" applyFont="1" applyAlignment="1" applyProtection="1">
      <alignment horizontal="centerContinuous" vertical="top"/>
      <protection hidden="1"/>
    </xf>
    <xf numFmtId="0" fontId="14" fillId="0" borderId="0" xfId="138" applyNumberFormat="1" applyFont="1" applyAlignment="1" applyProtection="1">
      <alignment horizontal="centerContinuous"/>
      <protection hidden="1"/>
    </xf>
    <xf numFmtId="0" fontId="14" fillId="0" borderId="0" xfId="138" applyFont="1" applyProtection="1">
      <alignment/>
      <protection hidden="1"/>
    </xf>
    <xf numFmtId="0" fontId="14" fillId="0" borderId="0" xfId="244" applyNumberFormat="1" applyFont="1" applyBorder="1" applyAlignment="1" applyProtection="1">
      <alignment horizontal="centerContinuous" vertical="center"/>
      <protection hidden="1"/>
    </xf>
    <xf numFmtId="204" fontId="14" fillId="44" borderId="11" xfId="138" applyNumberFormat="1" applyFont="1" applyFill="1" applyBorder="1" applyAlignment="1" applyProtection="1">
      <alignment horizontal="right"/>
      <protection hidden="1"/>
    </xf>
    <xf numFmtId="204" fontId="14" fillId="44" borderId="29" xfId="138" applyNumberFormat="1" applyFont="1" applyFill="1" applyBorder="1" applyAlignment="1" applyProtection="1">
      <alignment horizontal="left"/>
      <protection hidden="1"/>
    </xf>
    <xf numFmtId="204" fontId="14" fillId="44" borderId="29" xfId="138" applyNumberFormat="1" applyFont="1" applyFill="1" applyBorder="1" applyAlignment="1" applyProtection="1">
      <alignment horizontal="right"/>
      <protection hidden="1"/>
    </xf>
    <xf numFmtId="204" fontId="14" fillId="0" borderId="15" xfId="138" applyNumberFormat="1" applyFont="1" applyFill="1" applyBorder="1" applyAlignment="1" applyProtection="1">
      <alignment horizontal="right"/>
      <protection hidden="1"/>
    </xf>
    <xf numFmtId="204" fontId="14" fillId="0" borderId="19" xfId="138" applyNumberFormat="1" applyFont="1" applyFill="1" applyBorder="1" applyAlignment="1" applyProtection="1">
      <alignment horizontal="left"/>
      <protection hidden="1"/>
    </xf>
    <xf numFmtId="204" fontId="14" fillId="0" borderId="19" xfId="138" applyNumberFormat="1" applyFont="1" applyFill="1" applyBorder="1" applyAlignment="1" applyProtection="1">
      <alignment horizontal="right"/>
      <protection hidden="1"/>
    </xf>
    <xf numFmtId="204" fontId="14" fillId="0" borderId="0" xfId="138" applyNumberFormat="1" applyFont="1" applyFill="1" applyBorder="1" applyAlignment="1" applyProtection="1">
      <alignment horizontal="right"/>
      <protection hidden="1"/>
    </xf>
    <xf numFmtId="0" fontId="14" fillId="0" borderId="15" xfId="138" applyFont="1" applyBorder="1" applyProtection="1">
      <alignment/>
      <protection hidden="1"/>
    </xf>
    <xf numFmtId="0" fontId="16" fillId="42" borderId="11" xfId="143" applyFont="1" applyFill="1" applyBorder="1" applyAlignment="1" applyProtection="1">
      <alignment horizontal="centerContinuous" vertical="center" wrapText="1"/>
      <protection hidden="1"/>
    </xf>
    <xf numFmtId="0" fontId="14" fillId="42" borderId="29" xfId="143" applyFont="1" applyFill="1" applyBorder="1" applyAlignment="1" applyProtection="1">
      <alignment horizontal="centerContinuous" vertical="center" wrapText="1"/>
      <protection hidden="1"/>
    </xf>
    <xf numFmtId="0" fontId="14" fillId="42" borderId="12" xfId="143" applyFont="1" applyFill="1" applyBorder="1" applyAlignment="1" applyProtection="1">
      <alignment horizontal="centerContinuous" vertical="center" wrapText="1"/>
      <protection hidden="1"/>
    </xf>
    <xf numFmtId="0" fontId="14" fillId="0" borderId="0" xfId="138" applyFont="1" applyBorder="1" applyProtection="1">
      <alignment/>
      <protection hidden="1"/>
    </xf>
    <xf numFmtId="3" fontId="14" fillId="0" borderId="0" xfId="138" applyNumberFormat="1" applyFont="1" applyBorder="1" applyProtection="1">
      <alignment/>
      <protection hidden="1"/>
    </xf>
    <xf numFmtId="3" fontId="14" fillId="0" borderId="16" xfId="138" applyNumberFormat="1" applyFont="1" applyBorder="1" applyProtection="1">
      <alignment/>
      <protection hidden="1"/>
    </xf>
    <xf numFmtId="0" fontId="16" fillId="0" borderId="13" xfId="138" applyFont="1" applyBorder="1" applyAlignment="1" applyProtection="1">
      <alignment horizontal="left"/>
      <protection hidden="1"/>
    </xf>
    <xf numFmtId="3" fontId="16" fillId="0" borderId="19" xfId="138" applyNumberFormat="1" applyFont="1" applyBorder="1" applyProtection="1">
      <alignment/>
      <protection hidden="1"/>
    </xf>
    <xf numFmtId="3" fontId="16" fillId="0" borderId="14" xfId="138" applyNumberFormat="1" applyFont="1" applyBorder="1" applyProtection="1">
      <alignment/>
      <protection hidden="1"/>
    </xf>
    <xf numFmtId="204" fontId="14" fillId="0" borderId="0" xfId="138" applyNumberFormat="1" applyFont="1" applyFill="1" applyBorder="1" applyAlignment="1" applyProtection="1">
      <alignment horizontal="left"/>
      <protection hidden="1"/>
    </xf>
    <xf numFmtId="0" fontId="16" fillId="42" borderId="12" xfId="143" applyFont="1" applyFill="1" applyBorder="1" applyAlignment="1" applyProtection="1">
      <alignment horizontal="centerContinuous" vertical="center" wrapText="1"/>
      <protection hidden="1"/>
    </xf>
    <xf numFmtId="3" fontId="16" fillId="0" borderId="16" xfId="138" applyNumberFormat="1" applyFont="1" applyBorder="1" applyProtection="1">
      <alignment/>
      <protection hidden="1"/>
    </xf>
    <xf numFmtId="0" fontId="14" fillId="0" borderId="25" xfId="138" applyFont="1" applyBorder="1" applyProtection="1">
      <alignment/>
      <protection hidden="1"/>
    </xf>
    <xf numFmtId="0" fontId="14" fillId="0" borderId="13" xfId="138" applyFont="1" applyBorder="1" applyProtection="1">
      <alignment/>
      <protection hidden="1"/>
    </xf>
    <xf numFmtId="3" fontId="14" fillId="0" borderId="19" xfId="138" applyNumberFormat="1" applyFont="1" applyBorder="1" applyProtection="1">
      <alignment/>
      <protection hidden="1"/>
    </xf>
    <xf numFmtId="0" fontId="16" fillId="0" borderId="0" xfId="138" applyFont="1" applyBorder="1" applyProtection="1">
      <alignment/>
      <protection hidden="1"/>
    </xf>
    <xf numFmtId="0" fontId="14" fillId="0" borderId="15" xfId="143" applyFont="1" applyFill="1" applyBorder="1" applyAlignment="1" applyProtection="1">
      <alignment horizontal="left" vertical="center"/>
      <protection hidden="1"/>
    </xf>
    <xf numFmtId="3" fontId="14" fillId="0" borderId="0" xfId="143" applyNumberFormat="1" applyFont="1" applyFill="1" applyBorder="1" applyAlignment="1" applyProtection="1">
      <alignment/>
      <protection hidden="1"/>
    </xf>
    <xf numFmtId="3" fontId="14" fillId="0" borderId="0" xfId="138" applyNumberFormat="1" applyFont="1" applyBorder="1" applyAlignment="1" applyProtection="1">
      <alignment/>
      <protection hidden="1"/>
    </xf>
    <xf numFmtId="3" fontId="16" fillId="0" borderId="16" xfId="138" applyNumberFormat="1" applyFont="1" applyBorder="1" applyAlignment="1" applyProtection="1">
      <alignment/>
      <protection hidden="1"/>
    </xf>
    <xf numFmtId="3" fontId="14" fillId="0" borderId="19" xfId="138" applyNumberFormat="1" applyFont="1" applyBorder="1" applyAlignment="1" applyProtection="1">
      <alignment/>
      <protection hidden="1"/>
    </xf>
    <xf numFmtId="3" fontId="16" fillId="0" borderId="14" xfId="138" applyNumberFormat="1" applyFont="1" applyBorder="1" applyAlignment="1" applyProtection="1">
      <alignment/>
      <protection hidden="1"/>
    </xf>
    <xf numFmtId="0" fontId="14" fillId="45" borderId="11" xfId="138" applyFont="1" applyFill="1" applyBorder="1" applyProtection="1">
      <alignment/>
      <protection hidden="1"/>
    </xf>
    <xf numFmtId="0" fontId="14" fillId="45" borderId="29" xfId="138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8" applyFont="1" applyBorder="1" applyAlignment="1" applyProtection="1">
      <alignment wrapText="1"/>
      <protection hidden="1"/>
    </xf>
    <xf numFmtId="3" fontId="16" fillId="0" borderId="0" xfId="138" applyNumberFormat="1" applyFont="1" applyBorder="1" applyAlignment="1" applyProtection="1">
      <alignment/>
      <protection hidden="1"/>
    </xf>
    <xf numFmtId="0" fontId="16" fillId="42" borderId="29" xfId="143" applyFont="1" applyFill="1" applyBorder="1" applyAlignment="1" applyProtection="1">
      <alignment horizontal="centerContinuous" vertical="center" wrapText="1"/>
      <protection hidden="1"/>
    </xf>
    <xf numFmtId="0" fontId="14" fillId="0" borderId="13" xfId="138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44" applyFont="1" applyFill="1" applyBorder="1" applyAlignment="1" applyProtection="1">
      <alignment horizontal="center" vertical="center" wrapText="1"/>
      <protection/>
    </xf>
    <xf numFmtId="0" fontId="16" fillId="41" borderId="10" xfId="244" applyFont="1" applyFill="1" applyBorder="1" applyAlignment="1" applyProtection="1">
      <alignment horizontal="center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0" xfId="243" applyFont="1" applyBorder="1" applyAlignment="1" applyProtection="1">
      <alignment horizontal="left" vertical="center" wrapText="1"/>
      <protection/>
    </xf>
    <xf numFmtId="0" fontId="16" fillId="0" borderId="10" xfId="241" applyFont="1" applyBorder="1" applyAlignment="1" applyProtection="1">
      <alignment horizontal="left" vertical="center"/>
      <protection/>
    </xf>
    <xf numFmtId="0" fontId="14" fillId="0" borderId="10" xfId="244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97" fontId="14" fillId="43" borderId="10" xfId="0" applyNumberFormat="1" applyFont="1" applyFill="1" applyBorder="1" applyAlignment="1">
      <alignment/>
    </xf>
    <xf numFmtId="0" fontId="16" fillId="43" borderId="10" xfId="244" applyFont="1" applyFill="1" applyBorder="1" applyAlignment="1" applyProtection="1">
      <alignment horizontal="center" vertical="top" wrapText="1"/>
      <protection/>
    </xf>
    <xf numFmtId="0" fontId="16" fillId="43" borderId="10" xfId="244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97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97" fontId="14" fillId="4" borderId="10" xfId="0" applyNumberFormat="1" applyFont="1" applyFill="1" applyBorder="1" applyAlignment="1">
      <alignment/>
    </xf>
    <xf numFmtId="0" fontId="14" fillId="4" borderId="10" xfId="244" applyFont="1" applyFill="1" applyBorder="1" applyAlignment="1" applyProtection="1">
      <alignment horizontal="center" vertical="center" wrapText="1"/>
      <protection/>
    </xf>
    <xf numFmtId="0" fontId="16" fillId="4" borderId="10" xfId="246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44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97" fontId="14" fillId="6" borderId="10" xfId="0" applyNumberFormat="1" applyFont="1" applyFill="1" applyBorder="1" applyAlignment="1">
      <alignment/>
    </xf>
    <xf numFmtId="0" fontId="14" fillId="6" borderId="10" xfId="244" applyFont="1" applyFill="1" applyBorder="1" applyAlignment="1" applyProtection="1">
      <alignment horizontal="center" vertical="center" wrapText="1"/>
      <protection/>
    </xf>
    <xf numFmtId="0" fontId="16" fillId="6" borderId="10" xfId="246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44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97" fontId="14" fillId="8" borderId="10" xfId="0" applyNumberFormat="1" applyFont="1" applyFill="1" applyBorder="1" applyAlignment="1">
      <alignment/>
    </xf>
    <xf numFmtId="0" fontId="14" fillId="8" borderId="10" xfId="244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44" applyFont="1" applyFill="1" applyBorder="1" applyAlignment="1" applyProtection="1">
      <alignment horizontal="left" vertical="center" wrapText="1"/>
      <protection/>
    </xf>
    <xf numFmtId="0" fontId="14" fillId="6" borderId="10" xfId="244" applyFont="1" applyFill="1" applyBorder="1" applyAlignment="1" applyProtection="1">
      <alignment horizontal="left" vertical="center" wrapText="1"/>
      <protection/>
    </xf>
    <xf numFmtId="0" fontId="16" fillId="6" borderId="10" xfId="247" applyFont="1" applyFill="1" applyBorder="1" applyAlignment="1" applyProtection="1">
      <alignment horizontal="left" vertical="justify" wrapText="1"/>
      <protection/>
    </xf>
    <xf numFmtId="0" fontId="14" fillId="6" borderId="10" xfId="247" applyFont="1" applyFill="1" applyBorder="1" applyAlignment="1" applyProtection="1">
      <alignment horizontal="left" vertical="justify" wrapText="1"/>
      <protection/>
    </xf>
    <xf numFmtId="0" fontId="14" fillId="8" borderId="10" xfId="241" applyFont="1" applyFill="1" applyBorder="1" applyAlignment="1" applyProtection="1">
      <alignment horizontal="left" vertical="center" wrapText="1"/>
      <protection/>
    </xf>
    <xf numFmtId="0" fontId="14" fillId="8" borderId="10" xfId="241" applyFont="1" applyFill="1" applyBorder="1" applyAlignment="1" applyProtection="1">
      <alignment horizontal="left" wrapText="1"/>
      <protection/>
    </xf>
    <xf numFmtId="0" fontId="14" fillId="8" borderId="10" xfId="241" applyFont="1" applyFill="1" applyBorder="1" applyAlignment="1" applyProtection="1">
      <alignment horizontal="left" wrapText="1" indent="1"/>
      <protection/>
    </xf>
    <xf numFmtId="0" fontId="14" fillId="8" borderId="10" xfId="243" applyFont="1" applyFill="1" applyBorder="1" applyAlignment="1" applyProtection="1">
      <alignment horizontal="left" vertical="center" wrapText="1"/>
      <protection/>
    </xf>
    <xf numFmtId="0" fontId="14" fillId="8" borderId="10" xfId="243" applyFont="1" applyFill="1" applyBorder="1" applyAlignment="1" applyProtection="1">
      <alignment horizontal="left" wrapText="1" indent="1"/>
      <protection/>
    </xf>
    <xf numFmtId="0" fontId="16" fillId="8" borderId="10" xfId="241" applyFont="1" applyFill="1" applyBorder="1" applyAlignment="1" applyProtection="1">
      <alignment horizontal="left" vertical="center"/>
      <protection/>
    </xf>
    <xf numFmtId="0" fontId="16" fillId="8" borderId="10" xfId="241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97" fontId="14" fillId="10" borderId="10" xfId="0" applyNumberFormat="1" applyFont="1" applyFill="1" applyBorder="1" applyAlignment="1">
      <alignment/>
    </xf>
    <xf numFmtId="0" fontId="16" fillId="10" borderId="10" xfId="244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44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97" fontId="14" fillId="11" borderId="10" xfId="0" applyNumberFormat="1" applyFont="1" applyFill="1" applyBorder="1" applyAlignment="1">
      <alignment/>
    </xf>
    <xf numFmtId="0" fontId="16" fillId="11" borderId="10" xfId="244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44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97" fontId="14" fillId="11" borderId="28" xfId="0" applyNumberFormat="1" applyFont="1" applyFill="1" applyBorder="1" applyAlignment="1">
      <alignment/>
    </xf>
    <xf numFmtId="0" fontId="14" fillId="11" borderId="28" xfId="244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20" applyNumberFormat="1" applyFont="1" applyFill="1" applyBorder="1" applyAlignment="1" applyProtection="1">
      <alignment/>
      <protection locked="0"/>
    </xf>
    <xf numFmtId="203" fontId="14" fillId="0" borderId="0" xfId="244" applyNumberFormat="1" applyFont="1" applyAlignment="1" applyProtection="1">
      <alignment horizontal="left" vertical="center" wrapText="1"/>
      <protection/>
    </xf>
    <xf numFmtId="0" fontId="14" fillId="0" borderId="0" xfId="244" applyFont="1" applyBorder="1" applyAlignment="1" applyProtection="1">
      <alignment horizontal="right" vertical="center"/>
      <protection/>
    </xf>
    <xf numFmtId="0" fontId="14" fillId="0" borderId="0" xfId="244" applyFont="1" applyBorder="1" applyAlignment="1" applyProtection="1">
      <alignment vertical="center"/>
      <protection/>
    </xf>
    <xf numFmtId="0" fontId="14" fillId="0" borderId="0" xfId="244" applyFont="1" applyBorder="1" applyAlignment="1" applyProtection="1">
      <alignment horizontal="left" vertical="center"/>
      <protection/>
    </xf>
    <xf numFmtId="0" fontId="14" fillId="0" borderId="10" xfId="244" applyFont="1" applyBorder="1" applyAlignment="1" applyProtection="1">
      <alignment horizontal="center" vertical="center" wrapText="1"/>
      <protection/>
    </xf>
    <xf numFmtId="49" fontId="14" fillId="0" borderId="10" xfId="244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44" applyFont="1" applyBorder="1" applyAlignment="1" applyProtection="1">
      <alignment horizontal="centerContinuous" vertical="center"/>
      <protection/>
    </xf>
    <xf numFmtId="0" fontId="4" fillId="0" borderId="0" xfId="244" applyFont="1" applyBorder="1" applyAlignment="1" applyProtection="1">
      <alignment horizontal="centerContinuous" vertical="center" wrapText="1"/>
      <protection/>
    </xf>
    <xf numFmtId="0" fontId="5" fillId="0" borderId="0" xfId="244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44" applyFont="1" applyBorder="1" applyAlignment="1" applyProtection="1">
      <alignment horizontal="centerContinuous" vertical="center" wrapText="1"/>
      <protection/>
    </xf>
    <xf numFmtId="0" fontId="5" fillId="0" borderId="0" xfId="244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44" applyFont="1" applyFill="1" applyAlignment="1" applyProtection="1">
      <alignment vertical="top"/>
      <protection/>
    </xf>
    <xf numFmtId="0" fontId="4" fillId="0" borderId="0" xfId="244" applyFont="1" applyBorder="1" applyAlignment="1" applyProtection="1">
      <alignment vertical="center" wrapText="1"/>
      <protection/>
    </xf>
    <xf numFmtId="0" fontId="5" fillId="0" borderId="0" xfId="244" applyFont="1" applyAlignment="1" applyProtection="1">
      <alignment vertical="center" wrapText="1"/>
      <protection/>
    </xf>
    <xf numFmtId="0" fontId="4" fillId="0" borderId="0" xfId="244" applyFont="1" applyBorder="1" applyAlignment="1" applyProtection="1">
      <alignment horizontal="right" vertical="center"/>
      <protection/>
    </xf>
    <xf numFmtId="203" fontId="4" fillId="0" borderId="0" xfId="244" applyNumberFormat="1" applyFont="1" applyAlignment="1" applyProtection="1">
      <alignment horizontal="left" vertical="center" wrapText="1"/>
      <protection/>
    </xf>
    <xf numFmtId="0" fontId="5" fillId="0" borderId="0" xfId="244" applyFont="1" applyBorder="1" applyAlignment="1" applyProtection="1">
      <alignment vertical="top" wrapText="1"/>
      <protection/>
    </xf>
    <xf numFmtId="0" fontId="4" fillId="0" borderId="0" xfId="244" applyFont="1" applyBorder="1" applyAlignment="1" applyProtection="1">
      <alignment vertical="center"/>
      <protection/>
    </xf>
    <xf numFmtId="0" fontId="4" fillId="0" borderId="0" xfId="244" applyFont="1" applyBorder="1" applyAlignment="1" applyProtection="1">
      <alignment horizontal="left" vertical="center"/>
      <protection/>
    </xf>
    <xf numFmtId="0" fontId="5" fillId="0" borderId="0" xfId="244" applyFont="1" applyFill="1" applyBorder="1" applyAlignment="1" applyProtection="1">
      <alignment vertical="top" wrapText="1"/>
      <protection/>
    </xf>
    <xf numFmtId="0" fontId="4" fillId="0" borderId="0" xfId="245" applyFont="1" applyFill="1" applyBorder="1" applyAlignment="1" applyProtection="1">
      <alignment horizontal="right" vertical="center" wrapText="1"/>
      <protection/>
    </xf>
    <xf numFmtId="0" fontId="9" fillId="0" borderId="0" xfId="246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center"/>
      <protection/>
    </xf>
    <xf numFmtId="0" fontId="14" fillId="0" borderId="10" xfId="241" applyFont="1" applyFill="1" applyBorder="1" applyAlignment="1" applyProtection="1">
      <alignment horizontal="centerContinuous"/>
      <protection/>
    </xf>
    <xf numFmtId="0" fontId="14" fillId="0" borderId="10" xfId="241" applyFont="1" applyBorder="1" applyAlignment="1" applyProtection="1">
      <alignment horizontal="center" vertical="center" wrapText="1"/>
      <protection/>
    </xf>
    <xf numFmtId="203" fontId="14" fillId="0" borderId="0" xfId="244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43" applyNumberFormat="1" applyFont="1" applyBorder="1" applyAlignment="1">
      <alignment horizontal="left" vertical="top" wrapText="1"/>
      <protection/>
    </xf>
    <xf numFmtId="0" fontId="14" fillId="0" borderId="10" xfId="140" applyFont="1" applyBorder="1">
      <alignment/>
      <protection/>
    </xf>
    <xf numFmtId="0" fontId="14" fillId="0" borderId="10" xfId="140" applyFont="1" applyBorder="1" applyAlignment="1">
      <alignment wrapText="1"/>
      <protection/>
    </xf>
    <xf numFmtId="186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7" applyFont="1" applyFill="1" applyBorder="1" applyAlignment="1" applyProtection="1">
      <alignment horizontal="left" vertical="center" wrapText="1"/>
      <protection/>
    </xf>
    <xf numFmtId="0" fontId="14" fillId="0" borderId="10" xfId="247" applyFont="1" applyFill="1" applyBorder="1" applyAlignment="1" applyProtection="1">
      <alignment horizontal="left" vertical="justify" wrapText="1"/>
      <protection/>
    </xf>
    <xf numFmtId="0" fontId="16" fillId="0" borderId="0" xfId="244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7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44" applyFont="1" applyFill="1" applyAlignment="1" applyProtection="1">
      <alignment horizontal="left" vertical="justify"/>
      <protection/>
    </xf>
    <xf numFmtId="0" fontId="16" fillId="0" borderId="18" xfId="247" applyFont="1" applyFill="1" applyBorder="1" applyAlignment="1" applyProtection="1">
      <alignment horizontal="center" vertical="center" wrapText="1"/>
      <protection/>
    </xf>
    <xf numFmtId="0" fontId="14" fillId="0" borderId="10" xfId="244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44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7" applyFont="1" applyFill="1" applyBorder="1" applyAlignment="1" applyProtection="1">
      <alignment horizontal="left" vertical="center" wrapText="1"/>
      <protection/>
    </xf>
    <xf numFmtId="0" fontId="14" fillId="11" borderId="10" xfId="247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8" applyFont="1" applyFill="1" applyBorder="1" applyAlignment="1" applyProtection="1">
      <alignment horizontal="center"/>
      <protection locked="0"/>
    </xf>
    <xf numFmtId="49" fontId="14" fillId="7" borderId="27" xfId="248" applyNumberFormat="1" applyFont="1" applyFill="1" applyBorder="1" applyAlignment="1" applyProtection="1">
      <alignment horizontal="center"/>
      <protection locked="0"/>
    </xf>
    <xf numFmtId="49" fontId="14" fillId="7" borderId="10" xfId="248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40" applyFont="1" applyFill="1" applyBorder="1" applyAlignment="1" applyProtection="1">
      <alignment horizontal="center" vertical="center" wrapText="1"/>
      <protection/>
    </xf>
    <xf numFmtId="204" fontId="14" fillId="7" borderId="10" xfId="240" applyNumberFormat="1" applyFont="1" applyFill="1" applyBorder="1" applyAlignment="1" applyProtection="1">
      <alignment/>
      <protection locked="0"/>
    </xf>
    <xf numFmtId="0" fontId="14" fillId="0" borderId="18" xfId="247" applyFont="1" applyFill="1" applyBorder="1" applyAlignment="1">
      <alignment horizontal="center" vertical="justify"/>
      <protection/>
    </xf>
    <xf numFmtId="0" fontId="16" fillId="0" borderId="20" xfId="240" applyFont="1" applyFill="1" applyBorder="1" applyAlignment="1" applyProtection="1">
      <alignment horizontal="center" vertical="center" wrapText="1"/>
      <protection/>
    </xf>
    <xf numFmtId="1" fontId="14" fillId="48" borderId="10" xfId="138" applyNumberFormat="1" applyFont="1" applyFill="1" applyBorder="1" applyProtection="1">
      <alignment/>
      <protection locked="0"/>
    </xf>
    <xf numFmtId="1" fontId="14" fillId="48" borderId="37" xfId="138" applyNumberFormat="1" applyFont="1" applyFill="1" applyBorder="1" applyProtection="1">
      <alignment/>
      <protection locked="0"/>
    </xf>
    <xf numFmtId="1" fontId="14" fillId="48" borderId="38" xfId="138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8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7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9" fontId="14" fillId="7" borderId="22" xfId="240" applyNumberFormat="1" applyFont="1" applyFill="1" applyBorder="1" applyAlignment="1" applyProtection="1">
      <alignment/>
      <protection locked="0"/>
    </xf>
    <xf numFmtId="209" fontId="14" fillId="7" borderId="24" xfId="240" applyNumberFormat="1" applyFont="1" applyFill="1" applyBorder="1" applyAlignment="1" applyProtection="1">
      <alignment/>
      <protection locked="0"/>
    </xf>
    <xf numFmtId="209" fontId="14" fillId="7" borderId="24" xfId="138" applyNumberFormat="1" applyFont="1" applyFill="1" applyBorder="1" applyAlignment="1" applyProtection="1">
      <alignment/>
      <protection locked="0"/>
    </xf>
    <xf numFmtId="211" fontId="14" fillId="7" borderId="10" xfId="240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9" fontId="14" fillId="48" borderId="10" xfId="0" applyNumberFormat="1" applyFont="1" applyFill="1" applyBorder="1" applyAlignment="1" applyProtection="1">
      <alignment horizontal="right"/>
      <protection locked="0"/>
    </xf>
    <xf numFmtId="206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9" fontId="14" fillId="11" borderId="10" xfId="0" applyNumberFormat="1" applyFont="1" applyFill="1" applyBorder="1" applyAlignment="1" applyProtection="1">
      <alignment horizontal="right"/>
      <protection locked="0"/>
    </xf>
    <xf numFmtId="206" fontId="14" fillId="11" borderId="10" xfId="0" applyNumberFormat="1" applyFont="1" applyFill="1" applyBorder="1" applyAlignment="1" applyProtection="1">
      <alignment horizontal="right"/>
      <protection locked="0"/>
    </xf>
    <xf numFmtId="208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7" applyNumberFormat="1" applyFont="1" applyFill="1" applyBorder="1" applyAlignment="1" applyProtection="1">
      <alignment horizontal="right" vertical="justify" wrapText="1"/>
      <protection/>
    </xf>
    <xf numFmtId="3" fontId="1" fillId="0" borderId="10" xfId="247" applyNumberFormat="1" applyFont="1" applyFill="1" applyBorder="1" applyAlignment="1" applyProtection="1">
      <alignment horizontal="right" vertical="justify"/>
      <protection/>
    </xf>
    <xf numFmtId="3" fontId="3" fillId="0" borderId="10" xfId="247" applyNumberFormat="1" applyFont="1" applyFill="1" applyBorder="1" applyAlignment="1" applyProtection="1">
      <alignment horizontal="right" vertical="justify"/>
      <protection/>
    </xf>
    <xf numFmtId="3" fontId="3" fillId="0" borderId="10" xfId="247" applyNumberFormat="1" applyFont="1" applyFill="1" applyBorder="1" applyAlignment="1" applyProtection="1">
      <alignment horizontal="right" vertical="center"/>
      <protection/>
    </xf>
    <xf numFmtId="3" fontId="1" fillId="0" borderId="10" xfId="247" applyNumberFormat="1" applyFont="1" applyFill="1" applyBorder="1" applyAlignment="1" applyProtection="1">
      <alignment horizontal="right" vertical="center"/>
      <protection/>
    </xf>
    <xf numFmtId="3" fontId="14" fillId="0" borderId="39" xfId="241" applyNumberFormat="1" applyFont="1" applyFill="1" applyBorder="1" applyAlignment="1" applyProtection="1">
      <alignment horizontal="right" vertical="center" wrapText="1"/>
      <protection/>
    </xf>
    <xf numFmtId="3" fontId="14" fillId="0" borderId="39" xfId="241" applyNumberFormat="1" applyFont="1" applyFill="1" applyBorder="1" applyAlignment="1" applyProtection="1">
      <alignment horizontal="center" vertical="center" wrapText="1"/>
      <protection/>
    </xf>
    <xf numFmtId="3" fontId="14" fillId="0" borderId="10" xfId="241" applyNumberFormat="1" applyFont="1" applyFill="1" applyBorder="1" applyAlignment="1" applyProtection="1">
      <alignment vertical="center" wrapText="1"/>
      <protection/>
    </xf>
    <xf numFmtId="10" fontId="14" fillId="0" borderId="18" xfId="248" applyNumberFormat="1" applyFont="1" applyFill="1" applyBorder="1" applyProtection="1">
      <alignment/>
      <protection/>
    </xf>
    <xf numFmtId="10" fontId="14" fillId="0" borderId="10" xfId="248" applyNumberFormat="1" applyFont="1" applyFill="1" applyBorder="1" applyProtection="1">
      <alignment/>
      <protection/>
    </xf>
    <xf numFmtId="0" fontId="14" fillId="11" borderId="18" xfId="248" applyFont="1" applyFill="1" applyBorder="1" applyAlignment="1" applyProtection="1">
      <alignment horizontal="center" vertical="center"/>
      <protection/>
    </xf>
    <xf numFmtId="0" fontId="14" fillId="11" borderId="17" xfId="248" applyFont="1" applyFill="1" applyBorder="1" applyProtection="1">
      <alignment/>
      <protection/>
    </xf>
    <xf numFmtId="0" fontId="14" fillId="0" borderId="0" xfId="248" applyFont="1" applyFill="1" applyBorder="1" applyProtection="1">
      <alignment/>
      <protection/>
    </xf>
    <xf numFmtId="0" fontId="14" fillId="0" borderId="0" xfId="248" applyFont="1" applyFill="1" applyBorder="1" applyAlignment="1" applyProtection="1">
      <alignment horizontal="center"/>
      <protection/>
    </xf>
    <xf numFmtId="3" fontId="14" fillId="0" borderId="0" xfId="248" applyNumberFormat="1" applyFont="1" applyFill="1" applyBorder="1" applyAlignment="1" applyProtection="1">
      <alignment horizontal="right"/>
      <protection/>
    </xf>
    <xf numFmtId="49" fontId="14" fillId="0" borderId="0" xfId="248" applyNumberFormat="1" applyFont="1" applyFill="1" applyBorder="1" applyAlignment="1" applyProtection="1">
      <alignment horizontal="center"/>
      <protection/>
    </xf>
    <xf numFmtId="200" fontId="14" fillId="0" borderId="0" xfId="248" applyNumberFormat="1" applyFont="1" applyFill="1" applyBorder="1" applyProtection="1">
      <alignment/>
      <protection/>
    </xf>
    <xf numFmtId="4" fontId="14" fillId="0" borderId="0" xfId="248" applyNumberFormat="1" applyFont="1" applyFill="1" applyBorder="1" applyProtection="1">
      <alignment/>
      <protection/>
    </xf>
    <xf numFmtId="3" fontId="14" fillId="0" borderId="0" xfId="248" applyNumberFormat="1" applyFont="1" applyFill="1" applyBorder="1" applyProtection="1">
      <alignment/>
      <protection/>
    </xf>
    <xf numFmtId="209" fontId="14" fillId="0" borderId="0" xfId="248" applyNumberFormat="1" applyFont="1" applyFill="1" applyBorder="1" applyProtection="1">
      <alignment/>
      <protection/>
    </xf>
    <xf numFmtId="4" fontId="14" fillId="0" borderId="0" xfId="248" applyNumberFormat="1" applyFont="1" applyFill="1" applyBorder="1" applyAlignment="1" applyProtection="1">
      <alignment horizontal="center"/>
      <protection/>
    </xf>
    <xf numFmtId="10" fontId="16" fillId="0" borderId="0" xfId="248" applyNumberFormat="1" applyFont="1" applyFill="1" applyBorder="1" applyProtection="1">
      <alignment/>
      <protection/>
    </xf>
    <xf numFmtId="10" fontId="16" fillId="0" borderId="17" xfId="248" applyNumberFormat="1" applyFont="1" applyFill="1" applyBorder="1" applyProtection="1">
      <alignment/>
      <protection/>
    </xf>
    <xf numFmtId="0" fontId="14" fillId="11" borderId="17" xfId="248" applyFont="1" applyFill="1" applyBorder="1" applyAlignment="1" applyProtection="1">
      <alignment horizontal="center"/>
      <protection/>
    </xf>
    <xf numFmtId="3" fontId="14" fillId="11" borderId="17" xfId="248" applyNumberFormat="1" applyFont="1" applyFill="1" applyBorder="1" applyAlignment="1" applyProtection="1">
      <alignment horizontal="right"/>
      <protection/>
    </xf>
    <xf numFmtId="49" fontId="14" fillId="11" borderId="17" xfId="248" applyNumberFormat="1" applyFont="1" applyFill="1" applyBorder="1" applyAlignment="1" applyProtection="1">
      <alignment horizontal="center"/>
      <protection/>
    </xf>
    <xf numFmtId="200" fontId="14" fillId="11" borderId="17" xfId="248" applyNumberFormat="1" applyFont="1" applyFill="1" applyBorder="1" applyProtection="1">
      <alignment/>
      <protection/>
    </xf>
    <xf numFmtId="4" fontId="14" fillId="11" borderId="17" xfId="248" applyNumberFormat="1" applyFont="1" applyFill="1" applyBorder="1" applyProtection="1">
      <alignment/>
      <protection/>
    </xf>
    <xf numFmtId="4" fontId="14" fillId="11" borderId="17" xfId="248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8" applyNumberFormat="1" applyFont="1" applyFill="1" applyBorder="1" applyProtection="1">
      <alignment/>
      <protection/>
    </xf>
    <xf numFmtId="10" fontId="14" fillId="11" borderId="17" xfId="248" applyNumberFormat="1" applyFont="1" applyFill="1" applyBorder="1" applyProtection="1">
      <alignment/>
      <protection/>
    </xf>
    <xf numFmtId="4" fontId="16" fillId="0" borderId="0" xfId="248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199" fontId="14" fillId="48" borderId="10" xfId="0" applyNumberFormat="1" applyFont="1" applyFill="1" applyBorder="1" applyAlignment="1" applyProtection="1">
      <alignment horizontal="right"/>
      <protection locked="0"/>
    </xf>
    <xf numFmtId="199" fontId="14" fillId="48" borderId="10" xfId="0" applyNumberFormat="1" applyFont="1" applyFill="1" applyBorder="1" applyAlignment="1" applyProtection="1">
      <alignment horizontal="right"/>
      <protection locked="0"/>
    </xf>
    <xf numFmtId="3" fontId="1" fillId="7" borderId="10" xfId="247" applyNumberFormat="1" applyFont="1" applyFill="1" applyBorder="1" applyAlignment="1" applyProtection="1">
      <alignment horizontal="right" vertical="justify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7" applyFont="1" applyFill="1" applyBorder="1" applyAlignment="1" applyProtection="1">
      <alignment horizontal="center" vertical="center" wrapText="1"/>
      <protection/>
    </xf>
    <xf numFmtId="0" fontId="1" fillId="0" borderId="39" xfId="247" applyFont="1" applyFill="1" applyBorder="1" applyAlignment="1" applyProtection="1">
      <alignment horizontal="center" vertical="center" wrapText="1"/>
      <protection/>
    </xf>
    <xf numFmtId="0" fontId="1" fillId="0" borderId="25" xfId="247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7" applyFont="1" applyFill="1" applyBorder="1" applyAlignment="1" applyProtection="1">
      <alignment horizontal="center" vertical="center" wrapText="1"/>
      <protection/>
    </xf>
    <xf numFmtId="0" fontId="1" fillId="0" borderId="40" xfId="247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86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44" applyFont="1" applyBorder="1" applyAlignment="1" applyProtection="1">
      <alignment horizontal="center" vertical="center"/>
      <protection hidden="1"/>
    </xf>
    <xf numFmtId="0" fontId="16" fillId="0" borderId="0" xfId="244" applyFont="1" applyBorder="1" applyAlignment="1" applyProtection="1">
      <alignment horizontal="center" vertical="center" wrapText="1"/>
      <protection hidden="1"/>
    </xf>
    <xf numFmtId="0" fontId="16" fillId="0" borderId="18" xfId="241" applyFont="1" applyBorder="1" applyAlignment="1" applyProtection="1">
      <alignment horizontal="center" vertical="center" wrapText="1"/>
      <protection/>
    </xf>
    <xf numFmtId="0" fontId="16" fillId="0" borderId="39" xfId="241" applyFont="1" applyBorder="1" applyAlignment="1" applyProtection="1">
      <alignment horizontal="center" vertical="center" wrapText="1"/>
      <protection/>
    </xf>
    <xf numFmtId="0" fontId="16" fillId="0" borderId="10" xfId="241" applyFont="1" applyBorder="1" applyAlignment="1" applyProtection="1">
      <alignment horizontal="center" vertical="center" wrapText="1"/>
      <protection/>
    </xf>
    <xf numFmtId="0" fontId="16" fillId="0" borderId="18" xfId="241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8" applyFont="1" applyFill="1" applyBorder="1" applyAlignment="1" applyProtection="1">
      <alignment horizontal="center" vertical="center" textRotation="90"/>
      <protection/>
    </xf>
    <xf numFmtId="0" fontId="14" fillId="0" borderId="39" xfId="248" applyFont="1" applyFill="1" applyBorder="1" applyAlignment="1" applyProtection="1">
      <alignment horizontal="center" vertical="center" textRotation="90"/>
      <protection/>
    </xf>
    <xf numFmtId="0" fontId="14" fillId="0" borderId="10" xfId="240" applyFont="1" applyFill="1" applyBorder="1" applyAlignment="1" applyProtection="1">
      <alignment horizontal="center" vertical="center" wrapText="1"/>
      <protection/>
    </xf>
    <xf numFmtId="0" fontId="16" fillId="0" borderId="26" xfId="240" applyFont="1" applyFill="1" applyBorder="1" applyAlignment="1" applyProtection="1">
      <alignment horizontal="center" vertical="center"/>
      <protection/>
    </xf>
    <xf numFmtId="0" fontId="16" fillId="0" borderId="41" xfId="240" applyFont="1" applyFill="1" applyBorder="1" applyAlignment="1" applyProtection="1">
      <alignment horizontal="center" vertical="center"/>
      <protection/>
    </xf>
    <xf numFmtId="0" fontId="16" fillId="0" borderId="40" xfId="240" applyFont="1" applyFill="1" applyBorder="1" applyAlignment="1" applyProtection="1">
      <alignment horizontal="center" vertical="center"/>
      <protection/>
    </xf>
    <xf numFmtId="0" fontId="14" fillId="0" borderId="18" xfId="240" applyFont="1" applyFill="1" applyBorder="1" applyAlignment="1" applyProtection="1">
      <alignment horizontal="center" vertical="center" wrapText="1"/>
      <protection/>
    </xf>
    <xf numFmtId="0" fontId="14" fillId="0" borderId="39" xfId="240" applyFont="1" applyFill="1" applyBorder="1" applyAlignment="1" applyProtection="1">
      <alignment horizontal="center" vertical="center" wrapText="1"/>
      <protection/>
    </xf>
    <xf numFmtId="0" fontId="16" fillId="0" borderId="26" xfId="248" applyFont="1" applyFill="1" applyBorder="1" applyAlignment="1" applyProtection="1">
      <alignment horizontal="center" vertical="center"/>
      <protection/>
    </xf>
    <xf numFmtId="0" fontId="16" fillId="0" borderId="41" xfId="248" applyFont="1" applyFill="1" applyBorder="1" applyAlignment="1" applyProtection="1">
      <alignment horizontal="center" vertical="center"/>
      <protection/>
    </xf>
    <xf numFmtId="0" fontId="16" fillId="0" borderId="40" xfId="248" applyFont="1" applyFill="1" applyBorder="1" applyAlignment="1" applyProtection="1">
      <alignment horizontal="center" vertical="center"/>
      <protection/>
    </xf>
    <xf numFmtId="0" fontId="16" fillId="0" borderId="0" xfId="248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44" applyFont="1" applyBorder="1" applyAlignment="1" applyProtection="1">
      <alignment horizontal="left" vertical="center" indent="31"/>
      <protection hidden="1"/>
    </xf>
    <xf numFmtId="0" fontId="16" fillId="0" borderId="0" xfId="244" applyFont="1" applyBorder="1" applyAlignment="1" applyProtection="1">
      <alignment horizontal="left" vertical="center" indent="28"/>
      <protection hidden="1"/>
    </xf>
    <xf numFmtId="0" fontId="16" fillId="42" borderId="20" xfId="240" applyFont="1" applyFill="1" applyBorder="1" applyAlignment="1" applyProtection="1">
      <alignment horizontal="center" vertical="center" textRotation="90" wrapText="1"/>
      <protection/>
    </xf>
    <xf numFmtId="0" fontId="16" fillId="42" borderId="39" xfId="240" applyFont="1" applyFill="1" applyBorder="1" applyAlignment="1" applyProtection="1">
      <alignment horizontal="center" vertical="center" textRotation="90" wrapText="1"/>
      <protection/>
    </xf>
    <xf numFmtId="0" fontId="16" fillId="42" borderId="20" xfId="240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40" applyFont="1" applyFill="1" applyBorder="1" applyAlignment="1" applyProtection="1">
      <alignment horizontal="center" vertical="center" wrapText="1"/>
      <protection/>
    </xf>
    <xf numFmtId="0" fontId="16" fillId="42" borderId="13" xfId="240" applyFont="1" applyFill="1" applyBorder="1" applyAlignment="1" applyProtection="1">
      <alignment horizontal="center" vertical="center" wrapText="1"/>
      <protection/>
    </xf>
    <xf numFmtId="0" fontId="16" fillId="42" borderId="39" xfId="240" applyFont="1" applyFill="1" applyBorder="1" applyAlignment="1" applyProtection="1">
      <alignment horizontal="center" vertical="center" wrapText="1"/>
      <protection/>
    </xf>
    <xf numFmtId="0" fontId="16" fillId="0" borderId="0" xfId="244" applyFont="1" applyBorder="1" applyAlignment="1" applyProtection="1">
      <alignment horizontal="center" vertical="center"/>
      <protection/>
    </xf>
  </cellXfs>
  <cellStyles count="469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Currency 2 2" xfId="107"/>
    <cellStyle name="Currency 2 3" xfId="108"/>
    <cellStyle name="Currency 3" xfId="109"/>
    <cellStyle name="Currency 3 2" xfId="110"/>
    <cellStyle name="Currency 4" xfId="111"/>
    <cellStyle name="Currency 5" xfId="112"/>
    <cellStyle name="Explanatory Text" xfId="113"/>
    <cellStyle name="Followed Hyperlink" xfId="114"/>
    <cellStyle name="Good" xfId="115"/>
    <cellStyle name="Heading 1" xfId="116"/>
    <cellStyle name="Heading 2" xfId="117"/>
    <cellStyle name="Heading 3" xfId="118"/>
    <cellStyle name="Heading 4" xfId="119"/>
    <cellStyle name="Hyperlink" xfId="120"/>
    <cellStyle name="Input" xfId="121"/>
    <cellStyle name="Linked Cell" xfId="122"/>
    <cellStyle name="Milliers [0]_3A_NumeratorReport_Option1_040611" xfId="123"/>
    <cellStyle name="Milliers_3A_NumeratorReport_Option1_040611" xfId="124"/>
    <cellStyle name="Monétaire [0]_3A_NumeratorReport_Option1_040611" xfId="125"/>
    <cellStyle name="Monétaire_3A_NumeratorReport_Option1_040611" xfId="126"/>
    <cellStyle name="Neutral" xfId="127"/>
    <cellStyle name="Normal 10" xfId="128"/>
    <cellStyle name="Normal 10 2" xfId="129"/>
    <cellStyle name="Normal 11" xfId="130"/>
    <cellStyle name="Normal 11 2" xfId="131"/>
    <cellStyle name="Normal 12" xfId="132"/>
    <cellStyle name="Normal 12 2" xfId="133"/>
    <cellStyle name="Normal 13" xfId="134"/>
    <cellStyle name="Normal 13 2" xfId="135"/>
    <cellStyle name="Normal 14" xfId="136"/>
    <cellStyle name="Normal 14 2" xfId="137"/>
    <cellStyle name="Normal 15" xfId="138"/>
    <cellStyle name="Normal 15 2" xfId="139"/>
    <cellStyle name="Normal 16" xfId="140"/>
    <cellStyle name="Normal 17 2" xfId="141"/>
    <cellStyle name="Normal 18 2" xfId="142"/>
    <cellStyle name="Normal 2" xfId="143"/>
    <cellStyle name="Normal 2 10" xfId="144"/>
    <cellStyle name="Normal 2 2" xfId="145"/>
    <cellStyle name="Normal 2 2 2" xfId="146"/>
    <cellStyle name="Normal 2 3" xfId="147"/>
    <cellStyle name="Normal 2 3 2" xfId="148"/>
    <cellStyle name="Normal 2 4" xfId="149"/>
    <cellStyle name="Normal 2 4 2" xfId="150"/>
    <cellStyle name="Normal 2 5" xfId="151"/>
    <cellStyle name="Normal 2 5 2" xfId="152"/>
    <cellStyle name="Normal 2 6" xfId="153"/>
    <cellStyle name="Normal 2 6 2" xfId="154"/>
    <cellStyle name="Normal 2 7" xfId="155"/>
    <cellStyle name="Normal 2 7 2" xfId="156"/>
    <cellStyle name="Normal 2 8" xfId="157"/>
    <cellStyle name="Normal 2 8 2" xfId="158"/>
    <cellStyle name="Normal 2 9" xfId="159"/>
    <cellStyle name="Normal 2 9 2" xfId="160"/>
    <cellStyle name="Normal 3" xfId="161"/>
    <cellStyle name="Normal 3 10" xfId="162"/>
    <cellStyle name="Normal 3 2" xfId="163"/>
    <cellStyle name="Normal 3 2 2" xfId="164"/>
    <cellStyle name="Normal 3 3" xfId="165"/>
    <cellStyle name="Normal 3 3 2" xfId="166"/>
    <cellStyle name="Normal 3 4" xfId="167"/>
    <cellStyle name="Normal 3 4 2" xfId="168"/>
    <cellStyle name="Normal 3 5" xfId="169"/>
    <cellStyle name="Normal 3 5 2" xfId="170"/>
    <cellStyle name="Normal 3 6" xfId="171"/>
    <cellStyle name="Normal 3 6 2" xfId="172"/>
    <cellStyle name="Normal 3 7" xfId="173"/>
    <cellStyle name="Normal 3 7 2" xfId="174"/>
    <cellStyle name="Normal 3 8" xfId="175"/>
    <cellStyle name="Normal 3 8 2" xfId="176"/>
    <cellStyle name="Normal 3 9" xfId="177"/>
    <cellStyle name="Normal 3 9 2" xfId="178"/>
    <cellStyle name="Normal 4" xfId="179"/>
    <cellStyle name="Normal 4 2" xfId="180"/>
    <cellStyle name="Normal 4 3" xfId="181"/>
    <cellStyle name="Normal 4 4" xfId="182"/>
    <cellStyle name="Normal 4 5" xfId="183"/>
    <cellStyle name="Normal 4 6" xfId="184"/>
    <cellStyle name="Normal 4 7" xfId="185"/>
    <cellStyle name="Normal 4 8" xfId="186"/>
    <cellStyle name="Normal 4 9" xfId="187"/>
    <cellStyle name="Normal 5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6 2" xfId="198"/>
    <cellStyle name="Normal 5 7" xfId="199"/>
    <cellStyle name="Normal 5 7 2" xfId="200"/>
    <cellStyle name="Normal 5 8" xfId="201"/>
    <cellStyle name="Normal 5 8 2" xfId="202"/>
    <cellStyle name="Normal 5 9" xfId="203"/>
    <cellStyle name="Normal 6" xfId="204"/>
    <cellStyle name="Normal 6 2" xfId="205"/>
    <cellStyle name="Normal 6 2 2" xfId="206"/>
    <cellStyle name="Normal 6 3" xfId="207"/>
    <cellStyle name="Normal 6 3 2" xfId="208"/>
    <cellStyle name="Normal 6 4" xfId="209"/>
    <cellStyle name="Normal 6 4 2" xfId="210"/>
    <cellStyle name="Normal 6 5" xfId="211"/>
    <cellStyle name="Normal 6 5 2" xfId="212"/>
    <cellStyle name="Normal 6 6" xfId="213"/>
    <cellStyle name="Normal 6 6 2" xfId="214"/>
    <cellStyle name="Normal 6 7" xfId="215"/>
    <cellStyle name="Normal 6 7 2" xfId="216"/>
    <cellStyle name="Normal 6 8" xfId="217"/>
    <cellStyle name="Normal 6 8 2" xfId="218"/>
    <cellStyle name="Normal 6 9" xfId="219"/>
    <cellStyle name="Normal 7" xfId="220"/>
    <cellStyle name="Normal 7 2" xfId="221"/>
    <cellStyle name="Normal 7 2 2" xfId="222"/>
    <cellStyle name="Normal 7 3" xfId="223"/>
    <cellStyle name="Normal 7 3 2" xfId="224"/>
    <cellStyle name="Normal 7 4" xfId="225"/>
    <cellStyle name="Normal 7 4 2" xfId="226"/>
    <cellStyle name="Normal 7 5" xfId="227"/>
    <cellStyle name="Normal 7 5 2" xfId="228"/>
    <cellStyle name="Normal 7 6" xfId="229"/>
    <cellStyle name="Normal 7 6 2" xfId="230"/>
    <cellStyle name="Normal 7 7" xfId="231"/>
    <cellStyle name="Normal 7 7 2" xfId="232"/>
    <cellStyle name="Normal 7 8" xfId="233"/>
    <cellStyle name="Normal 7 8 2" xfId="234"/>
    <cellStyle name="Normal 7 9" xfId="235"/>
    <cellStyle name="Normal 8" xfId="236"/>
    <cellStyle name="Normal 8 2" xfId="237"/>
    <cellStyle name="Normal 9" xfId="238"/>
    <cellStyle name="Normal 9 2" xfId="239"/>
    <cellStyle name="Normal_13.02.07" xfId="240"/>
    <cellStyle name="Normal_El.7.2" xfId="241"/>
    <cellStyle name="Normal_Sheet1_Справка № 1 Търговски портфейл" xfId="242"/>
    <cellStyle name="Normal_Spravki_kod" xfId="243"/>
    <cellStyle name="Normal_Баланс" xfId="244"/>
    <cellStyle name="Normal_Отч.парич.поток" xfId="245"/>
    <cellStyle name="Normal_Отч.прих-разх" xfId="246"/>
    <cellStyle name="Normal_Отч.собств.кап." xfId="247"/>
    <cellStyle name="Normal_Справка № 1 Търговски портфейл" xfId="248"/>
    <cellStyle name="Normal_Финансов отчет" xfId="249"/>
    <cellStyle name="Note" xfId="250"/>
    <cellStyle name="Note 10" xfId="251"/>
    <cellStyle name="Note 10 2" xfId="252"/>
    <cellStyle name="Note 11" xfId="253"/>
    <cellStyle name="Note 11 2" xfId="254"/>
    <cellStyle name="Note 12" xfId="255"/>
    <cellStyle name="Note 12 2" xfId="256"/>
    <cellStyle name="Note 13" xfId="257"/>
    <cellStyle name="Note 13 2" xfId="258"/>
    <cellStyle name="Note 14" xfId="259"/>
    <cellStyle name="Note 14 2" xfId="260"/>
    <cellStyle name="Note 15" xfId="261"/>
    <cellStyle name="Note 15 2" xfId="262"/>
    <cellStyle name="Note 16 2" xfId="263"/>
    <cellStyle name="Note 17 2" xfId="264"/>
    <cellStyle name="Note 2" xfId="265"/>
    <cellStyle name="Note 2 10" xfId="266"/>
    <cellStyle name="Note 2 10 2" xfId="267"/>
    <cellStyle name="Note 2 11" xfId="268"/>
    <cellStyle name="Note 2 11 2" xfId="269"/>
    <cellStyle name="Note 2 12" xfId="270"/>
    <cellStyle name="Note 2 2" xfId="271"/>
    <cellStyle name="Note 2 2 2" xfId="272"/>
    <cellStyle name="Note 2 3" xfId="273"/>
    <cellStyle name="Note 2 3 2" xfId="274"/>
    <cellStyle name="Note 2 4" xfId="275"/>
    <cellStyle name="Note 2 4 2" xfId="276"/>
    <cellStyle name="Note 2 5" xfId="277"/>
    <cellStyle name="Note 2 5 2" xfId="278"/>
    <cellStyle name="Note 2 6" xfId="279"/>
    <cellStyle name="Note 2 6 2" xfId="280"/>
    <cellStyle name="Note 2 7" xfId="281"/>
    <cellStyle name="Note 2 7 2" xfId="282"/>
    <cellStyle name="Note 2 8" xfId="283"/>
    <cellStyle name="Note 2 8 2" xfId="284"/>
    <cellStyle name="Note 2 9" xfId="285"/>
    <cellStyle name="Note 2 9 2" xfId="286"/>
    <cellStyle name="Note 3" xfId="287"/>
    <cellStyle name="Note 3 2" xfId="288"/>
    <cellStyle name="Note 4" xfId="289"/>
    <cellStyle name="Note 4 10" xfId="290"/>
    <cellStyle name="Note 4 2" xfId="291"/>
    <cellStyle name="Note 4 2 2" xfId="292"/>
    <cellStyle name="Note 4 3" xfId="293"/>
    <cellStyle name="Note 4 3 2" xfId="294"/>
    <cellStyle name="Note 4 4" xfId="295"/>
    <cellStyle name="Note 4 4 2" xfId="296"/>
    <cellStyle name="Note 4 5" xfId="297"/>
    <cellStyle name="Note 4 5 2" xfId="298"/>
    <cellStyle name="Note 4 6" xfId="299"/>
    <cellStyle name="Note 4 6 2" xfId="300"/>
    <cellStyle name="Note 4 7" xfId="301"/>
    <cellStyle name="Note 4 7 2" xfId="302"/>
    <cellStyle name="Note 4 8" xfId="303"/>
    <cellStyle name="Note 4 8 2" xfId="304"/>
    <cellStyle name="Note 4 9" xfId="305"/>
    <cellStyle name="Note 4 9 2" xfId="306"/>
    <cellStyle name="Note 5" xfId="307"/>
    <cellStyle name="Note 5 10" xfId="308"/>
    <cellStyle name="Note 5 2" xfId="309"/>
    <cellStyle name="Note 5 2 2" xfId="310"/>
    <cellStyle name="Note 5 3" xfId="311"/>
    <cellStyle name="Note 5 3 2" xfId="312"/>
    <cellStyle name="Note 5 4" xfId="313"/>
    <cellStyle name="Note 5 4 2" xfId="314"/>
    <cellStyle name="Note 5 5" xfId="315"/>
    <cellStyle name="Note 5 5 2" xfId="316"/>
    <cellStyle name="Note 5 6" xfId="317"/>
    <cellStyle name="Note 5 6 2" xfId="318"/>
    <cellStyle name="Note 5 7" xfId="319"/>
    <cellStyle name="Note 5 7 2" xfId="320"/>
    <cellStyle name="Note 5 8" xfId="321"/>
    <cellStyle name="Note 5 8 2" xfId="322"/>
    <cellStyle name="Note 5 9" xfId="323"/>
    <cellStyle name="Note 5 9 2" xfId="324"/>
    <cellStyle name="Note 6" xfId="325"/>
    <cellStyle name="Note 6 2" xfId="326"/>
    <cellStyle name="Note 6 2 2" xfId="327"/>
    <cellStyle name="Note 6 3" xfId="328"/>
    <cellStyle name="Note 6 3 2" xfId="329"/>
    <cellStyle name="Note 6 4" xfId="330"/>
    <cellStyle name="Note 6 4 2" xfId="331"/>
    <cellStyle name="Note 6 5" xfId="332"/>
    <cellStyle name="Note 6 5 2" xfId="333"/>
    <cellStyle name="Note 6 6" xfId="334"/>
    <cellStyle name="Note 6 6 2" xfId="335"/>
    <cellStyle name="Note 6 7" xfId="336"/>
    <cellStyle name="Note 6 7 2" xfId="337"/>
    <cellStyle name="Note 6 8" xfId="338"/>
    <cellStyle name="Note 6 8 2" xfId="339"/>
    <cellStyle name="Note 6 9" xfId="340"/>
    <cellStyle name="Note 7" xfId="341"/>
    <cellStyle name="Note 7 2" xfId="342"/>
    <cellStyle name="Note 7 2 2" xfId="343"/>
    <cellStyle name="Note 7 3" xfId="344"/>
    <cellStyle name="Note 7 3 2" xfId="345"/>
    <cellStyle name="Note 7 4" xfId="346"/>
    <cellStyle name="Note 7 4 2" xfId="347"/>
    <cellStyle name="Note 7 5" xfId="348"/>
    <cellStyle name="Note 7 5 2" xfId="349"/>
    <cellStyle name="Note 7 6" xfId="350"/>
    <cellStyle name="Note 7 6 2" xfId="351"/>
    <cellStyle name="Note 7 7" xfId="352"/>
    <cellStyle name="Note 7 7 2" xfId="353"/>
    <cellStyle name="Note 7 8" xfId="354"/>
    <cellStyle name="Note 7 8 2" xfId="355"/>
    <cellStyle name="Note 7 9" xfId="356"/>
    <cellStyle name="Note 8" xfId="357"/>
    <cellStyle name="Note 8 2" xfId="358"/>
    <cellStyle name="Note 8 2 2" xfId="359"/>
    <cellStyle name="Note 8 3" xfId="360"/>
    <cellStyle name="Note 8 3 2" xfId="361"/>
    <cellStyle name="Note 8 4" xfId="362"/>
    <cellStyle name="Note 8 4 2" xfId="363"/>
    <cellStyle name="Note 8 5" xfId="364"/>
    <cellStyle name="Note 8 5 2" xfId="365"/>
    <cellStyle name="Note 8 6" xfId="366"/>
    <cellStyle name="Note 8 6 2" xfId="367"/>
    <cellStyle name="Note 8 7" xfId="368"/>
    <cellStyle name="Note 8 7 2" xfId="369"/>
    <cellStyle name="Note 8 8" xfId="370"/>
    <cellStyle name="Note 8 8 2" xfId="371"/>
    <cellStyle name="Note 8 9" xfId="372"/>
    <cellStyle name="Note 9" xfId="373"/>
    <cellStyle name="Note 9 2" xfId="374"/>
    <cellStyle name="Output" xfId="375"/>
    <cellStyle name="Percent" xfId="376"/>
    <cellStyle name="Percent 10" xfId="377"/>
    <cellStyle name="Percent 10 2" xfId="378"/>
    <cellStyle name="Percent 11" xfId="379"/>
    <cellStyle name="Percent 11 2" xfId="380"/>
    <cellStyle name="Percent 12" xfId="381"/>
    <cellStyle name="Percent 12 2" xfId="382"/>
    <cellStyle name="Percent 13" xfId="383"/>
    <cellStyle name="Percent 13 2" xfId="384"/>
    <cellStyle name="Percent 14" xfId="385"/>
    <cellStyle name="Percent 14 2" xfId="386"/>
    <cellStyle name="Percent 2" xfId="387"/>
    <cellStyle name="Percent 2 10" xfId="388"/>
    <cellStyle name="Percent 2 10 2" xfId="389"/>
    <cellStyle name="Percent 2 11" xfId="390"/>
    <cellStyle name="Percent 2 11 2" xfId="391"/>
    <cellStyle name="Percent 2 2" xfId="392"/>
    <cellStyle name="Percent 2 2 2" xfId="393"/>
    <cellStyle name="Percent 2 3" xfId="394"/>
    <cellStyle name="Percent 2 3 2" xfId="395"/>
    <cellStyle name="Percent 2 4" xfId="396"/>
    <cellStyle name="Percent 2 4 2" xfId="397"/>
    <cellStyle name="Percent 2 5" xfId="398"/>
    <cellStyle name="Percent 2 5 2" xfId="399"/>
    <cellStyle name="Percent 2 6" xfId="400"/>
    <cellStyle name="Percent 2 6 2" xfId="401"/>
    <cellStyle name="Percent 2 7" xfId="402"/>
    <cellStyle name="Percent 2 7 2" xfId="403"/>
    <cellStyle name="Percent 2 8" xfId="404"/>
    <cellStyle name="Percent 2 8 2" xfId="405"/>
    <cellStyle name="Percent 2 9" xfId="406"/>
    <cellStyle name="Percent 2 9 2" xfId="407"/>
    <cellStyle name="Percent 3" xfId="408"/>
    <cellStyle name="Percent 3 2" xfId="409"/>
    <cellStyle name="Percent 4" xfId="410"/>
    <cellStyle name="Percent 4 10" xfId="411"/>
    <cellStyle name="Percent 4 2" xfId="412"/>
    <cellStyle name="Percent 4 2 2" xfId="413"/>
    <cellStyle name="Percent 4 3" xfId="414"/>
    <cellStyle name="Percent 4 3 2" xfId="415"/>
    <cellStyle name="Percent 4 4" xfId="416"/>
    <cellStyle name="Percent 4 4 2" xfId="417"/>
    <cellStyle name="Percent 4 5" xfId="418"/>
    <cellStyle name="Percent 4 5 2" xfId="419"/>
    <cellStyle name="Percent 4 6" xfId="420"/>
    <cellStyle name="Percent 4 6 2" xfId="421"/>
    <cellStyle name="Percent 4 7" xfId="422"/>
    <cellStyle name="Percent 4 7 2" xfId="423"/>
    <cellStyle name="Percent 4 8" xfId="424"/>
    <cellStyle name="Percent 4 8 2" xfId="425"/>
    <cellStyle name="Percent 4 9" xfId="426"/>
    <cellStyle name="Percent 4 9 2" xfId="427"/>
    <cellStyle name="Percent 5" xfId="428"/>
    <cellStyle name="Percent 5 2" xfId="429"/>
    <cellStyle name="Percent 5 2 2" xfId="430"/>
    <cellStyle name="Percent 5 3" xfId="431"/>
    <cellStyle name="Percent 5 3 2" xfId="432"/>
    <cellStyle name="Percent 5 4" xfId="433"/>
    <cellStyle name="Percent 5 4 2" xfId="434"/>
    <cellStyle name="Percent 5 5" xfId="435"/>
    <cellStyle name="Percent 5 5 2" xfId="436"/>
    <cellStyle name="Percent 5 6" xfId="437"/>
    <cellStyle name="Percent 5 6 2" xfId="438"/>
    <cellStyle name="Percent 5 7" xfId="439"/>
    <cellStyle name="Percent 5 7 2" xfId="440"/>
    <cellStyle name="Percent 5 8" xfId="441"/>
    <cellStyle name="Percent 5 8 2" xfId="442"/>
    <cellStyle name="Percent 5 9" xfId="443"/>
    <cellStyle name="Percent 6" xfId="444"/>
    <cellStyle name="Percent 6 2" xfId="445"/>
    <cellStyle name="Percent 6 2 2" xfId="446"/>
    <cellStyle name="Percent 6 3" xfId="447"/>
    <cellStyle name="Percent 6 3 2" xfId="448"/>
    <cellStyle name="Percent 6 4" xfId="449"/>
    <cellStyle name="Percent 6 4 2" xfId="450"/>
    <cellStyle name="Percent 6 5" xfId="451"/>
    <cellStyle name="Percent 6 5 2" xfId="452"/>
    <cellStyle name="Percent 6 6" xfId="453"/>
    <cellStyle name="Percent 6 6 2" xfId="454"/>
    <cellStyle name="Percent 6 7" xfId="455"/>
    <cellStyle name="Percent 6 7 2" xfId="456"/>
    <cellStyle name="Percent 6 8" xfId="457"/>
    <cellStyle name="Percent 6 8 2" xfId="458"/>
    <cellStyle name="Percent 6 9" xfId="459"/>
    <cellStyle name="Percent 7" xfId="460"/>
    <cellStyle name="Percent 7 2" xfId="461"/>
    <cellStyle name="Percent 7 2 2" xfId="462"/>
    <cellStyle name="Percent 7 3" xfId="463"/>
    <cellStyle name="Percent 7 3 2" xfId="464"/>
    <cellStyle name="Percent 7 4" xfId="465"/>
    <cellStyle name="Percent 7 4 2" xfId="466"/>
    <cellStyle name="Percent 7 5" xfId="467"/>
    <cellStyle name="Percent 7 5 2" xfId="468"/>
    <cellStyle name="Percent 7 6" xfId="469"/>
    <cellStyle name="Percent 7 6 2" xfId="470"/>
    <cellStyle name="Percent 7 7" xfId="471"/>
    <cellStyle name="Percent 7 7 2" xfId="472"/>
    <cellStyle name="Percent 7 8" xfId="473"/>
    <cellStyle name="Percent 7 8 2" xfId="474"/>
    <cellStyle name="Percent 7 9" xfId="475"/>
    <cellStyle name="Percent 8" xfId="476"/>
    <cellStyle name="Percent 8 2" xfId="477"/>
    <cellStyle name="Percent 9" xfId="478"/>
    <cellStyle name="Percent 9 2" xfId="479"/>
    <cellStyle name="Title" xfId="480"/>
    <cellStyle name="Total" xfId="481"/>
    <cellStyle name="Warning Text" xfId="482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5">
        <v>44927</v>
      </c>
    </row>
    <row r="7" spans="2:3" ht="15.75">
      <c r="B7" s="24" t="s">
        <v>234</v>
      </c>
      <c r="C7" s="265">
        <v>45291</v>
      </c>
    </row>
    <row r="8" spans="2:3" ht="15.75">
      <c r="B8" s="24" t="s">
        <v>235</v>
      </c>
      <c r="C8" s="265">
        <v>45373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1499</v>
      </c>
    </row>
    <row r="12" spans="2:3" ht="15.75">
      <c r="B12" s="24" t="s">
        <v>238</v>
      </c>
      <c r="C12" s="266" t="s">
        <v>1486</v>
      </c>
    </row>
    <row r="13" spans="2:3" ht="15.75">
      <c r="B13" s="24" t="s">
        <v>239</v>
      </c>
      <c r="C13" s="266" t="s">
        <v>1487</v>
      </c>
    </row>
    <row r="14" spans="2:3" ht="15.75">
      <c r="B14" s="24" t="s">
        <v>240</v>
      </c>
      <c r="C14" s="266" t="s">
        <v>1488</v>
      </c>
    </row>
    <row r="15" spans="2:3" ht="15.75">
      <c r="B15" s="24" t="s">
        <v>241</v>
      </c>
      <c r="C15" s="266" t="s">
        <v>1489</v>
      </c>
    </row>
    <row r="16" spans="2:3" ht="15.75">
      <c r="B16" s="27" t="s">
        <v>242</v>
      </c>
      <c r="C16" s="267" t="s">
        <v>1490</v>
      </c>
    </row>
    <row r="17" spans="2:3" ht="15.75">
      <c r="B17" s="27" t="s">
        <v>243</v>
      </c>
      <c r="C17" s="489" t="s">
        <v>1491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1492</v>
      </c>
    </row>
    <row r="21" spans="2:3" ht="15.75">
      <c r="B21" s="24" t="s">
        <v>238</v>
      </c>
      <c r="C21" s="266" t="s">
        <v>1493</v>
      </c>
    </row>
    <row r="22" spans="2:3" ht="15.75">
      <c r="B22" s="24" t="s">
        <v>239</v>
      </c>
      <c r="C22" s="266" t="s">
        <v>1494</v>
      </c>
    </row>
    <row r="23" spans="2:3" ht="15.75">
      <c r="B23" s="24" t="s">
        <v>246</v>
      </c>
      <c r="C23" s="266" t="s">
        <v>1495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1496</v>
      </c>
    </row>
    <row r="27" spans="2:3" ht="15.75">
      <c r="B27" s="27" t="s">
        <v>249</v>
      </c>
      <c r="C27" s="267" t="s">
        <v>1497</v>
      </c>
    </row>
    <row r="28" spans="2:3" ht="15.75">
      <c r="B28" s="27" t="s">
        <v>242</v>
      </c>
      <c r="C28" s="267" t="s">
        <v>1490</v>
      </c>
    </row>
    <row r="29" spans="2:3" ht="15.75">
      <c r="B29" s="27" t="s">
        <v>243</v>
      </c>
      <c r="C29" s="489" t="s">
        <v>1498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3" t="s">
        <v>1471</v>
      </c>
      <c r="C2" s="663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3" t="str">
        <f>CONCATENATE("на ",UPPER(dfName))</f>
        <v>на ДФ ДСК КОНСЕРВАТИВЕН ФОНД</v>
      </c>
      <c r="C3" s="663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3" t="str">
        <f>CONCATENATE("към ",TEXT(EndDate,"dd.mm.yyyy")," г.")</f>
        <v>към 31.12.2023 г.</v>
      </c>
      <c r="C4" s="663"/>
      <c r="D4" s="76" t="s">
        <v>914</v>
      </c>
      <c r="E4" s="224">
        <f>ReportedCompletionDate</f>
        <v>45373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0" t="s">
        <v>949</v>
      </c>
      <c r="B8" s="268" t="s">
        <v>974</v>
      </c>
      <c r="C8" s="269" t="s">
        <v>947</v>
      </c>
      <c r="D8" s="269" t="s">
        <v>945</v>
      </c>
      <c r="E8" s="269" t="s">
        <v>946</v>
      </c>
      <c r="F8" s="269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L14" sqref="L14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8" t="s">
        <v>948</v>
      </c>
      <c r="B2" s="698"/>
      <c r="C2" s="698"/>
      <c r="D2" s="698"/>
      <c r="E2" s="698"/>
      <c r="F2" s="698"/>
      <c r="G2" s="66"/>
      <c r="H2" s="66"/>
      <c r="I2" s="66"/>
      <c r="J2" s="41"/>
      <c r="K2" s="65"/>
      <c r="L2" s="65"/>
    </row>
    <row r="3" spans="1:12" s="61" customFormat="1" ht="15.75">
      <c r="A3" s="700" t="str">
        <f>CONCATENATE("на ",UPPER(dfName))</f>
        <v>на ДФ ДСК КОНСЕРВАТИВЕН ФОНД</v>
      </c>
      <c r="B3" s="700"/>
      <c r="C3" s="700"/>
      <c r="D3" s="700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700" t="str">
        <f>CONCATENATE("към ",TEXT(EndDate,"dd.mm.yyyy")," г.")</f>
        <v>към 31.12.2023 г.</v>
      </c>
      <c r="B4" s="700"/>
      <c r="C4" s="700"/>
      <c r="D4" s="700"/>
      <c r="E4" s="76" t="s">
        <v>914</v>
      </c>
      <c r="F4" s="224">
        <f>ReportedCompletionDate</f>
        <v>45373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0" t="s">
        <v>949</v>
      </c>
      <c r="B10" s="271" t="s">
        <v>975</v>
      </c>
      <c r="C10" s="271" t="s">
        <v>950</v>
      </c>
      <c r="D10" s="271" t="s">
        <v>952</v>
      </c>
      <c r="E10" s="272" t="s">
        <v>977</v>
      </c>
      <c r="F10" s="271" t="s">
        <v>976</v>
      </c>
      <c r="G10" s="271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9" t="s">
        <v>979</v>
      </c>
      <c r="D116" s="699"/>
      <c r="E116" s="699"/>
      <c r="F116" s="699"/>
      <c r="G116" s="699"/>
    </row>
    <row r="117" spans="3:7" s="544" customFormat="1" ht="15.75">
      <c r="C117" s="699"/>
      <c r="D117" s="699"/>
      <c r="E117" s="699"/>
      <c r="F117" s="699"/>
      <c r="G117" s="699"/>
    </row>
    <row r="118" spans="3:7" s="544" customFormat="1" ht="15.75">
      <c r="C118" s="699"/>
      <c r="D118" s="699"/>
      <c r="E118" s="699"/>
      <c r="F118" s="699"/>
      <c r="G118" s="699"/>
    </row>
    <row r="119" spans="3:7" s="544" customFormat="1" ht="15.75">
      <c r="C119" s="699"/>
      <c r="D119" s="699"/>
      <c r="E119" s="699"/>
      <c r="F119" s="699"/>
      <c r="G119" s="699"/>
    </row>
    <row r="120" s="544" customFormat="1" ht="15.75">
      <c r="A120" s="545" t="s">
        <v>1336</v>
      </c>
    </row>
    <row r="121" spans="1:7" s="544" customFormat="1" ht="110.25">
      <c r="A121" s="270" t="s">
        <v>949</v>
      </c>
      <c r="B121" s="271" t="s">
        <v>975</v>
      </c>
      <c r="C121" s="271" t="s">
        <v>950</v>
      </c>
      <c r="D121" s="271" t="s">
        <v>952</v>
      </c>
      <c r="E121" s="272" t="s">
        <v>977</v>
      </c>
      <c r="F121" s="271" t="s">
        <v>976</v>
      </c>
      <c r="G121" s="271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14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8" t="s">
        <v>1345</v>
      </c>
      <c r="B2" s="698"/>
      <c r="C2" s="698"/>
      <c r="D2" s="698"/>
      <c r="E2" s="698"/>
      <c r="F2" s="304"/>
      <c r="G2" s="66"/>
      <c r="H2" s="66"/>
      <c r="I2" s="66"/>
      <c r="J2" s="41"/>
      <c r="K2" s="65"/>
      <c r="L2" s="65"/>
    </row>
    <row r="3" spans="1:12" s="61" customFormat="1" ht="15.75">
      <c r="A3" s="663" t="str">
        <f>CONCATENATE("на ",UPPER(dfName))</f>
        <v>на ДФ ДСК КОНСЕРВАТИВЕН ФОНД</v>
      </c>
      <c r="B3" s="663"/>
      <c r="C3" s="663"/>
      <c r="D3" s="663"/>
      <c r="E3" s="663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701" t="str">
        <f>CONCATENATE("към ",TEXT(EndDate,"dd.mm.yyyy")," г.")</f>
        <v>към 31.12.2023 г.</v>
      </c>
      <c r="B4" s="701"/>
      <c r="C4" s="701"/>
      <c r="D4" s="76" t="s">
        <v>914</v>
      </c>
      <c r="E4" s="224">
        <f>ReportedCompletionDate</f>
        <v>45373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4" customFormat="1" ht="15" customHeight="1">
      <c r="A8" s="702" t="s">
        <v>257</v>
      </c>
      <c r="B8" s="704" t="s">
        <v>259</v>
      </c>
      <c r="C8" s="273"/>
      <c r="D8" s="706" t="s">
        <v>953</v>
      </c>
      <c r="E8" s="704" t="s">
        <v>980</v>
      </c>
    </row>
    <row r="9" spans="1:5" s="544" customFormat="1" ht="108.75" customHeight="1">
      <c r="A9" s="703"/>
      <c r="B9" s="705"/>
      <c r="C9" s="280" t="s">
        <v>952</v>
      </c>
      <c r="D9" s="707"/>
      <c r="E9" s="708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4"/>
      <c r="C11" s="276"/>
      <c r="D11" s="275"/>
      <c r="E11" s="595"/>
    </row>
    <row r="12" spans="1:5" s="544" customFormat="1" ht="15.75">
      <c r="A12" s="589"/>
      <c r="B12" s="276"/>
      <c r="C12" s="276"/>
      <c r="D12" s="277"/>
      <c r="E12" s="596"/>
    </row>
    <row r="13" spans="1:5" s="544" customFormat="1" ht="15.75">
      <c r="A13" s="589"/>
      <c r="B13" s="276"/>
      <c r="C13" s="276"/>
      <c r="D13" s="277"/>
      <c r="E13" s="596"/>
    </row>
    <row r="14" spans="1:5" s="544" customFormat="1" ht="15.75">
      <c r="A14" s="589"/>
      <c r="B14" s="276"/>
      <c r="C14" s="276"/>
      <c r="D14" s="277"/>
      <c r="E14" s="596"/>
    </row>
    <row r="15" spans="1:5" s="544" customFormat="1" ht="15.75">
      <c r="A15" s="589"/>
      <c r="B15" s="278"/>
      <c r="C15" s="276"/>
      <c r="D15" s="277"/>
      <c r="E15" s="596"/>
    </row>
    <row r="16" spans="1:5" s="544" customFormat="1" ht="15.75">
      <c r="A16" s="589"/>
      <c r="B16" s="278"/>
      <c r="C16" s="276"/>
      <c r="D16" s="279"/>
      <c r="E16" s="597"/>
    </row>
    <row r="17" spans="1:5" s="544" customFormat="1" ht="15.75">
      <c r="A17" s="589"/>
      <c r="B17" s="278"/>
      <c r="C17" s="276"/>
      <c r="D17" s="279"/>
      <c r="E17" s="597"/>
    </row>
    <row r="18" spans="1:5" s="544" customFormat="1" ht="15.75">
      <c r="A18" s="589"/>
      <c r="B18" s="276"/>
      <c r="C18" s="276"/>
      <c r="D18" s="279"/>
      <c r="E18" s="597"/>
    </row>
    <row r="19" spans="1:5" s="544" customFormat="1" ht="15.75">
      <c r="A19" s="589"/>
      <c r="B19" s="276"/>
      <c r="C19" s="276"/>
      <c r="D19" s="279"/>
      <c r="E19" s="597"/>
    </row>
    <row r="20" spans="1:5" s="544" customFormat="1" ht="15.75">
      <c r="A20" s="589"/>
      <c r="B20" s="276"/>
      <c r="C20" s="276"/>
      <c r="D20" s="279"/>
      <c r="E20" s="597"/>
    </row>
    <row r="21" spans="1:5" s="544" customFormat="1" ht="15.75">
      <c r="A21" s="589"/>
      <c r="B21" s="276"/>
      <c r="C21" s="276"/>
      <c r="D21" s="279"/>
      <c r="E21" s="597"/>
    </row>
    <row r="22" spans="1:5" s="544" customFormat="1" ht="15.75">
      <c r="A22" s="589"/>
      <c r="B22" s="278"/>
      <c r="C22" s="276"/>
      <c r="D22" s="279"/>
      <c r="E22" s="597"/>
    </row>
    <row r="23" spans="1:5" s="544" customFormat="1" ht="15.75">
      <c r="A23" s="589"/>
      <c r="B23" s="278"/>
      <c r="C23" s="276"/>
      <c r="D23" s="279"/>
      <c r="E23" s="597"/>
    </row>
    <row r="24" spans="1:5" s="544" customFormat="1" ht="15.75">
      <c r="A24" s="589"/>
      <c r="B24" s="278"/>
      <c r="C24" s="276"/>
      <c r="D24" s="279"/>
      <c r="E24" s="597"/>
    </row>
    <row r="25" spans="1:5" s="544" customFormat="1" ht="15.75">
      <c r="A25" s="589"/>
      <c r="B25" s="276"/>
      <c r="C25" s="276"/>
      <c r="D25" s="279"/>
      <c r="E25" s="597"/>
    </row>
    <row r="26" spans="1:5" s="544" customFormat="1" ht="15.75">
      <c r="A26" s="589"/>
      <c r="B26" s="276"/>
      <c r="C26" s="276"/>
      <c r="D26" s="279"/>
      <c r="E26" s="597"/>
    </row>
    <row r="27" spans="1:5" s="544" customFormat="1" ht="15.75">
      <c r="A27" s="589"/>
      <c r="B27" s="276"/>
      <c r="C27" s="276"/>
      <c r="D27" s="279"/>
      <c r="E27" s="597"/>
    </row>
    <row r="28" spans="1:5" s="544" customFormat="1" ht="15.75">
      <c r="A28" s="589"/>
      <c r="B28" s="276"/>
      <c r="C28" s="276"/>
      <c r="D28" s="279"/>
      <c r="E28" s="597"/>
    </row>
    <row r="29" spans="1:5" s="544" customFormat="1" ht="15.75">
      <c r="A29" s="589"/>
      <c r="B29" s="278"/>
      <c r="C29" s="276"/>
      <c r="D29" s="279"/>
      <c r="E29" s="597"/>
    </row>
    <row r="30" spans="1:5" s="544" customFormat="1" ht="15.75">
      <c r="A30" s="589"/>
      <c r="B30" s="278"/>
      <c r="C30" s="276"/>
      <c r="D30" s="279"/>
      <c r="E30" s="597"/>
    </row>
    <row r="31" spans="1:5" s="544" customFormat="1" ht="15.75">
      <c r="A31" s="589"/>
      <c r="B31" s="278"/>
      <c r="C31" s="276"/>
      <c r="D31" s="279"/>
      <c r="E31" s="597"/>
    </row>
    <row r="32" spans="1:5" s="544" customFormat="1" ht="15.75">
      <c r="A32" s="589"/>
      <c r="B32" s="278"/>
      <c r="C32" s="276"/>
      <c r="D32" s="279"/>
      <c r="E32" s="597"/>
    </row>
    <row r="33" spans="1:5" s="544" customFormat="1" ht="15.75">
      <c r="A33" s="589"/>
      <c r="B33" s="278"/>
      <c r="C33" s="276"/>
      <c r="D33" s="279"/>
      <c r="E33" s="597"/>
    </row>
    <row r="34" spans="1:5" ht="15.75">
      <c r="A34" s="589"/>
      <c r="B34" s="278"/>
      <c r="C34" s="276"/>
      <c r="D34" s="279"/>
      <c r="E34" s="597"/>
    </row>
    <row r="35" spans="1:5" ht="15.75">
      <c r="A35" s="589"/>
      <c r="B35" s="278"/>
      <c r="C35" s="276"/>
      <c r="D35" s="279"/>
      <c r="E35" s="597"/>
    </row>
    <row r="36" spans="1:5" ht="15.75">
      <c r="A36" s="589"/>
      <c r="B36" s="278"/>
      <c r="C36" s="276"/>
      <c r="D36" s="279"/>
      <c r="E36" s="597"/>
    </row>
    <row r="37" spans="1:5" ht="15.75">
      <c r="A37" s="589"/>
      <c r="B37" s="278"/>
      <c r="C37" s="276"/>
      <c r="D37" s="279"/>
      <c r="E37" s="597"/>
    </row>
    <row r="38" spans="1:5" ht="15.75">
      <c r="A38" s="589"/>
      <c r="B38" s="278"/>
      <c r="C38" s="276"/>
      <c r="D38" s="279"/>
      <c r="E38" s="597"/>
    </row>
    <row r="39" spans="1:5" ht="15.75">
      <c r="A39" s="589"/>
      <c r="B39" s="278"/>
      <c r="C39" s="276"/>
      <c r="D39" s="279"/>
      <c r="E39" s="597"/>
    </row>
    <row r="40" spans="1:5" ht="15.75">
      <c r="A40" s="589"/>
      <c r="B40" s="278"/>
      <c r="C40" s="276"/>
      <c r="D40" s="279"/>
      <c r="E40" s="597"/>
    </row>
    <row r="41" spans="1:5" ht="15.75">
      <c r="A41" s="589"/>
      <c r="B41" s="278"/>
      <c r="C41" s="276"/>
      <c r="D41" s="279"/>
      <c r="E41" s="597"/>
    </row>
    <row r="42" spans="1:5" ht="15.75">
      <c r="A42" s="589"/>
      <c r="B42" s="278"/>
      <c r="C42" s="276"/>
      <c r="D42" s="279"/>
      <c r="E42" s="597"/>
    </row>
    <row r="43" spans="1:5" ht="15.75">
      <c r="A43" s="589"/>
      <c r="B43" s="278"/>
      <c r="C43" s="276"/>
      <c r="D43" s="279"/>
      <c r="E43" s="597"/>
    </row>
    <row r="44" spans="1:5" ht="15.75">
      <c r="A44" s="589"/>
      <c r="B44" s="278"/>
      <c r="C44" s="276"/>
      <c r="D44" s="279"/>
      <c r="E44" s="597"/>
    </row>
    <row r="45" spans="1:5" ht="15.75">
      <c r="A45" s="589"/>
      <c r="B45" s="278"/>
      <c r="C45" s="276"/>
      <c r="D45" s="279"/>
      <c r="E45" s="597"/>
    </row>
    <row r="46" spans="1:5" ht="15.75">
      <c r="A46" s="589"/>
      <c r="B46" s="278"/>
      <c r="C46" s="276"/>
      <c r="D46" s="279"/>
      <c r="E46" s="597"/>
    </row>
    <row r="47" spans="1:5" ht="15.75">
      <c r="A47" s="589"/>
      <c r="B47" s="278"/>
      <c r="C47" s="276"/>
      <c r="D47" s="279"/>
      <c r="E47" s="597"/>
    </row>
    <row r="48" spans="1:5" ht="15.75">
      <c r="A48" s="589"/>
      <c r="B48" s="278"/>
      <c r="C48" s="276"/>
      <c r="D48" s="279"/>
      <c r="E48" s="597"/>
    </row>
    <row r="49" spans="1:5" ht="15.75">
      <c r="A49" s="589"/>
      <c r="B49" s="278"/>
      <c r="C49" s="276"/>
      <c r="D49" s="279"/>
      <c r="E49" s="597"/>
    </row>
    <row r="50" spans="1:5" ht="15.75">
      <c r="A50" s="589"/>
      <c r="B50" s="278"/>
      <c r="C50" s="276"/>
      <c r="D50" s="279"/>
      <c r="E50" s="597"/>
    </row>
    <row r="51" spans="1:5" ht="15.75">
      <c r="A51" s="589"/>
      <c r="B51" s="278"/>
      <c r="C51" s="276"/>
      <c r="D51" s="279"/>
      <c r="E51" s="597"/>
    </row>
    <row r="52" spans="1:5" ht="15.75">
      <c r="A52" s="589"/>
      <c r="B52" s="278"/>
      <c r="C52" s="276"/>
      <c r="D52" s="279"/>
      <c r="E52" s="597"/>
    </row>
    <row r="53" spans="1:5" ht="15.75">
      <c r="A53" s="589"/>
      <c r="B53" s="278"/>
      <c r="C53" s="276"/>
      <c r="D53" s="279"/>
      <c r="E53" s="597"/>
    </row>
    <row r="54" spans="1:5" ht="15.75">
      <c r="A54" s="589"/>
      <c r="B54" s="278"/>
      <c r="C54" s="276"/>
      <c r="D54" s="279"/>
      <c r="E54" s="597"/>
    </row>
    <row r="55" spans="1:5" ht="15.75">
      <c r="A55" s="589"/>
      <c r="B55" s="278"/>
      <c r="C55" s="276"/>
      <c r="D55" s="279"/>
      <c r="E55" s="597"/>
    </row>
    <row r="56" spans="1:5" ht="15.75">
      <c r="A56" s="589"/>
      <c r="B56" s="278"/>
      <c r="C56" s="276"/>
      <c r="D56" s="279"/>
      <c r="E56" s="597"/>
    </row>
    <row r="57" spans="1:5" ht="15.75">
      <c r="A57" s="589"/>
      <c r="B57" s="278"/>
      <c r="C57" s="276"/>
      <c r="D57" s="279"/>
      <c r="E57" s="597"/>
    </row>
    <row r="58" spans="1:5" ht="15.75">
      <c r="A58" s="589"/>
      <c r="B58" s="278"/>
      <c r="C58" s="276"/>
      <c r="D58" s="279"/>
      <c r="E58" s="597"/>
    </row>
    <row r="59" spans="1:5" ht="15.75">
      <c r="A59" s="589"/>
      <c r="B59" s="278"/>
      <c r="C59" s="276"/>
      <c r="D59" s="279"/>
      <c r="E59" s="597"/>
    </row>
    <row r="60" spans="1:5" ht="15.75">
      <c r="A60" s="589"/>
      <c r="B60" s="278"/>
      <c r="C60" s="276"/>
      <c r="D60" s="279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9" t="s">
        <v>1418</v>
      </c>
      <c r="B2" s="709"/>
      <c r="C2" s="709"/>
      <c r="D2" s="709"/>
      <c r="E2" s="709"/>
      <c r="F2" s="709"/>
      <c r="G2" s="709"/>
      <c r="H2" s="709"/>
    </row>
    <row r="3" spans="1:8" ht="15" customHeight="1">
      <c r="A3" s="663" t="str">
        <f>CONCATENATE("на ",UPPER(dfName))</f>
        <v>на ДФ ДСК КОНСЕРВАТИВЕН ФОНД</v>
      </c>
      <c r="B3" s="663"/>
      <c r="C3" s="663"/>
      <c r="D3" s="663"/>
      <c r="E3" s="663"/>
      <c r="F3" s="663"/>
      <c r="G3" s="663"/>
      <c r="H3" s="663"/>
    </row>
    <row r="4" spans="1:8" ht="15.75">
      <c r="A4" s="664" t="str">
        <f>"за периода "&amp;TEXT(StartDate,"dd.mm.yyyy")&amp;" - "&amp;TEXT(EndDate,"dd.mm.yyyy")</f>
        <v>за периода 01.01.2023 - 31.12.2023</v>
      </c>
      <c r="B4" s="664"/>
      <c r="C4" s="664"/>
      <c r="D4" s="664"/>
      <c r="E4" s="664"/>
      <c r="F4" s="664"/>
      <c r="G4" s="664"/>
      <c r="H4" s="664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45373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Даниела Александрова</v>
      </c>
    </row>
    <row r="7" spans="5:8" ht="15.75">
      <c r="E7" s="144"/>
      <c r="F7" s="491" t="s">
        <v>250</v>
      </c>
      <c r="G7" s="493" t="str">
        <f>udManager</f>
        <v>Петко Кръстев и Димитър Тончев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598"/>
      <c r="F11" s="598"/>
      <c r="G11" s="598"/>
      <c r="H11" s="598"/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B40" sqref="B40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3">
      <selection activeCell="F44" sqref="F44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ДФ ДСК КОНСЕРВАТИВЕН ФОНД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01.01.2023 - 31.12.2023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18304333</v>
      </c>
      <c r="E11" s="347">
        <f>'1-SB'!D47</f>
        <v>21984311</v>
      </c>
      <c r="F11" s="345"/>
    </row>
    <row r="12" spans="2:6" ht="15.75">
      <c r="B12" s="341"/>
      <c r="C12" s="341" t="s">
        <v>1353</v>
      </c>
      <c r="D12" s="346">
        <f>'1-SB'!G47</f>
        <v>18304333</v>
      </c>
      <c r="E12" s="347">
        <f>'1-SB'!H47</f>
        <v>21984311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427844</v>
      </c>
      <c r="E19" s="346">
        <f>'1-SB'!C25</f>
        <v>427844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427844</v>
      </c>
      <c r="E20" s="356">
        <f>'1-SB'!C22</f>
        <v>427844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18180863</v>
      </c>
      <c r="E26" s="360">
        <f>'1-SB'!G11</f>
        <v>18180863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55352</v>
      </c>
      <c r="E27" s="360">
        <f>'1-SB'!G16</f>
        <v>55352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2132799</v>
      </c>
      <c r="E28" s="360">
        <f>'1-SB'!G19+'1-SB'!G21</f>
        <v>2132799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-2080731</v>
      </c>
      <c r="E29" s="360">
        <f>'1-SB'!G20+'1-SB'!G22</f>
        <v>-2080731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18288283</v>
      </c>
      <c r="E30" s="362">
        <f>'1-SB'!G24</f>
        <v>18288283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206513</v>
      </c>
      <c r="F41" s="363">
        <f>D41-E41</f>
        <v>-206513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0</v>
      </c>
      <c r="E44" s="356">
        <f>'1-SB'!G40</f>
        <v>16050</v>
      </c>
      <c r="F44" s="363">
        <f>D44-E44</f>
        <v>-16050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0</v>
      </c>
      <c r="E47" s="356">
        <f>'1-SB'!C16+'1-SB'!C37</f>
        <v>17669976</v>
      </c>
      <c r="F47" s="363">
        <f>D47-E47</f>
        <v>-17669976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ДФ ДСК Консервативен фонд</v>
      </c>
      <c r="B3" s="386" t="str">
        <f aca="true" t="shared" si="1" ref="B3:B34">dfRG</f>
        <v>РГ-05-1574</v>
      </c>
      <c r="C3" s="387">
        <f aca="true" t="shared" si="2" ref="C3:C34">EndDate</f>
        <v>45291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ДФ ДСК Консервативен фонд</v>
      </c>
      <c r="B4" s="386" t="str">
        <f t="shared" si="1"/>
        <v>РГ-05-1574</v>
      </c>
      <c r="C4" s="387">
        <f t="shared" si="2"/>
        <v>45291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ДФ ДСК Консервативен фонд</v>
      </c>
      <c r="B5" s="386" t="str">
        <f t="shared" si="1"/>
        <v>РГ-05-1574</v>
      </c>
      <c r="C5" s="387">
        <f t="shared" si="2"/>
        <v>45291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ДФ ДСК Консервативен фонд</v>
      </c>
      <c r="B6" s="386" t="str">
        <f t="shared" si="1"/>
        <v>РГ-05-1574</v>
      </c>
      <c r="C6" s="387">
        <f t="shared" si="2"/>
        <v>45291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ДФ ДСК Консервативен фонд</v>
      </c>
      <c r="B7" s="386" t="str">
        <f t="shared" si="1"/>
        <v>РГ-05-1574</v>
      </c>
      <c r="C7" s="387">
        <f t="shared" si="2"/>
        <v>45291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ДФ ДСК Консервативен фонд</v>
      </c>
      <c r="B8" s="386" t="str">
        <f t="shared" si="1"/>
        <v>РГ-05-1574</v>
      </c>
      <c r="C8" s="387">
        <f t="shared" si="2"/>
        <v>45291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ДФ ДСК Консервативен фонд</v>
      </c>
      <c r="B9" s="386" t="str">
        <f t="shared" si="1"/>
        <v>РГ-05-1574</v>
      </c>
      <c r="C9" s="387">
        <f t="shared" si="2"/>
        <v>45291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ДФ ДСК Консервативен фонд</v>
      </c>
      <c r="B10" s="386" t="str">
        <f t="shared" si="1"/>
        <v>РГ-05-1574</v>
      </c>
      <c r="C10" s="387">
        <f t="shared" si="2"/>
        <v>45291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ДФ ДСК Консервативен фонд</v>
      </c>
      <c r="B11" s="386" t="str">
        <f t="shared" si="1"/>
        <v>РГ-05-1574</v>
      </c>
      <c r="C11" s="387">
        <f t="shared" si="2"/>
        <v>45291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ДФ ДСК Консервативен фонд</v>
      </c>
      <c r="B12" s="386" t="str">
        <f t="shared" si="1"/>
        <v>РГ-05-1574</v>
      </c>
      <c r="C12" s="387">
        <f t="shared" si="2"/>
        <v>45291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ДФ ДСК Консервативен фонд</v>
      </c>
      <c r="B13" s="386" t="str">
        <f t="shared" si="1"/>
        <v>РГ-05-1574</v>
      </c>
      <c r="C13" s="387">
        <f t="shared" si="2"/>
        <v>45291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ДФ ДСК Консервативен фонд</v>
      </c>
      <c r="B14" s="386" t="str">
        <f t="shared" si="1"/>
        <v>РГ-05-1574</v>
      </c>
      <c r="C14" s="387">
        <f t="shared" si="2"/>
        <v>45291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ДФ ДСК Консервативен фонд</v>
      </c>
      <c r="B15" s="386" t="str">
        <f t="shared" si="1"/>
        <v>РГ-05-1574</v>
      </c>
      <c r="C15" s="387">
        <f t="shared" si="2"/>
        <v>45291</v>
      </c>
      <c r="D15" s="400" t="s">
        <v>173</v>
      </c>
      <c r="E15" s="401" t="s">
        <v>9</v>
      </c>
      <c r="F15" s="386" t="s">
        <v>792</v>
      </c>
      <c r="G15" s="390">
        <f>'1-SB'!C22</f>
        <v>427844</v>
      </c>
    </row>
    <row r="16" spans="1:7" ht="15.75">
      <c r="A16" s="385" t="str">
        <f t="shared" si="0"/>
        <v>ДФ ДСК Консервативен фонд</v>
      </c>
      <c r="B16" s="386" t="str">
        <f t="shared" si="1"/>
        <v>РГ-05-1574</v>
      </c>
      <c r="C16" s="387">
        <f t="shared" si="2"/>
        <v>45291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ДФ ДСК Консервативен фонд</v>
      </c>
      <c r="B17" s="386" t="str">
        <f t="shared" si="1"/>
        <v>РГ-05-1574</v>
      </c>
      <c r="C17" s="387">
        <f t="shared" si="2"/>
        <v>45291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ДФ ДСК Консервативен фонд</v>
      </c>
      <c r="B18" s="386" t="str">
        <f t="shared" si="1"/>
        <v>РГ-05-1574</v>
      </c>
      <c r="C18" s="387">
        <f t="shared" si="2"/>
        <v>45291</v>
      </c>
      <c r="D18" s="398" t="s">
        <v>176</v>
      </c>
      <c r="E18" s="402" t="s">
        <v>11</v>
      </c>
      <c r="F18" s="386" t="s">
        <v>792</v>
      </c>
      <c r="G18" s="390">
        <f>'1-SB'!C25</f>
        <v>427844</v>
      </c>
    </row>
    <row r="19" spans="1:7" ht="15.75">
      <c r="A19" s="385" t="str">
        <f t="shared" si="0"/>
        <v>ДФ ДСК Консервативен фонд</v>
      </c>
      <c r="B19" s="386" t="str">
        <f t="shared" si="1"/>
        <v>РГ-05-1574</v>
      </c>
      <c r="C19" s="387">
        <f t="shared" si="2"/>
        <v>45291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ДФ ДСК Консервативен фонд</v>
      </c>
      <c r="B20" s="386" t="str">
        <f t="shared" si="1"/>
        <v>РГ-05-1574</v>
      </c>
      <c r="C20" s="387">
        <f t="shared" si="2"/>
        <v>45291</v>
      </c>
      <c r="D20" s="400" t="s">
        <v>177</v>
      </c>
      <c r="E20" s="401" t="s">
        <v>137</v>
      </c>
      <c r="F20" s="386" t="s">
        <v>792</v>
      </c>
      <c r="G20" s="390">
        <f>'1-SB'!C27</f>
        <v>15677907</v>
      </c>
    </row>
    <row r="21" spans="1:7" ht="15.75">
      <c r="A21" s="385" t="str">
        <f t="shared" si="0"/>
        <v>ДФ ДСК Консервативен фонд</v>
      </c>
      <c r="B21" s="386" t="str">
        <f t="shared" si="1"/>
        <v>РГ-05-1574</v>
      </c>
      <c r="C21" s="387">
        <f t="shared" si="2"/>
        <v>45291</v>
      </c>
      <c r="D21" s="400" t="s">
        <v>178</v>
      </c>
      <c r="E21" s="403" t="s">
        <v>92</v>
      </c>
      <c r="F21" s="386" t="s">
        <v>792</v>
      </c>
      <c r="G21" s="390">
        <f>'1-SB'!C28</f>
        <v>0</v>
      </c>
    </row>
    <row r="22" spans="1:7" ht="15.75">
      <c r="A22" s="385" t="str">
        <f t="shared" si="0"/>
        <v>ДФ ДСК Консервативен фонд</v>
      </c>
      <c r="B22" s="386" t="str">
        <f t="shared" si="1"/>
        <v>РГ-05-1574</v>
      </c>
      <c r="C22" s="387">
        <f t="shared" si="2"/>
        <v>45291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ДФ ДСК Консервативен фонд</v>
      </c>
      <c r="B23" s="386" t="str">
        <f t="shared" si="1"/>
        <v>РГ-05-1574</v>
      </c>
      <c r="C23" s="387">
        <f t="shared" si="2"/>
        <v>45291</v>
      </c>
      <c r="D23" s="400" t="s">
        <v>180</v>
      </c>
      <c r="E23" s="403" t="s">
        <v>100</v>
      </c>
      <c r="F23" s="386" t="s">
        <v>792</v>
      </c>
      <c r="G23" s="390">
        <f>'1-SB'!C30</f>
        <v>15677907</v>
      </c>
    </row>
    <row r="24" spans="1:7" ht="15.75">
      <c r="A24" s="385" t="str">
        <f t="shared" si="0"/>
        <v>ДФ ДСК Консервативен фонд</v>
      </c>
      <c r="B24" s="386" t="str">
        <f t="shared" si="1"/>
        <v>РГ-05-1574</v>
      </c>
      <c r="C24" s="387">
        <f t="shared" si="2"/>
        <v>45291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ДФ ДСК Консервативен фонд</v>
      </c>
      <c r="B25" s="386" t="str">
        <f t="shared" si="1"/>
        <v>РГ-05-1574</v>
      </c>
      <c r="C25" s="387">
        <f t="shared" si="2"/>
        <v>45291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ДФ ДСК Консервативен фонд</v>
      </c>
      <c r="B26" s="386" t="str">
        <f t="shared" si="1"/>
        <v>РГ-05-1574</v>
      </c>
      <c r="C26" s="387">
        <f t="shared" si="2"/>
        <v>45291</v>
      </c>
      <c r="D26" s="400" t="s">
        <v>183</v>
      </c>
      <c r="E26" s="401" t="s">
        <v>130</v>
      </c>
      <c r="F26" s="386" t="s">
        <v>792</v>
      </c>
      <c r="G26" s="390">
        <f>'1-SB'!C33</f>
        <v>1992069</v>
      </c>
    </row>
    <row r="27" spans="1:7" ht="15.75">
      <c r="A27" s="385" t="str">
        <f t="shared" si="0"/>
        <v>ДФ ДСК Консервативен фонд</v>
      </c>
      <c r="B27" s="386" t="str">
        <f t="shared" si="1"/>
        <v>РГ-05-1574</v>
      </c>
      <c r="C27" s="387">
        <f t="shared" si="2"/>
        <v>45291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ДФ ДСК Консервативен фонд</v>
      </c>
      <c r="B28" s="386" t="str">
        <f t="shared" si="1"/>
        <v>РГ-05-1574</v>
      </c>
      <c r="C28" s="387">
        <f t="shared" si="2"/>
        <v>45291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ДФ ДСК Консервативен фонд</v>
      </c>
      <c r="B29" s="386" t="str">
        <f t="shared" si="1"/>
        <v>РГ-05-1574</v>
      </c>
      <c r="C29" s="387">
        <f t="shared" si="2"/>
        <v>45291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ДФ ДСК Консервативен фонд</v>
      </c>
      <c r="B30" s="386" t="str">
        <f t="shared" si="1"/>
        <v>РГ-05-1574</v>
      </c>
      <c r="C30" s="387">
        <f t="shared" si="2"/>
        <v>45291</v>
      </c>
      <c r="D30" s="400" t="s">
        <v>187</v>
      </c>
      <c r="E30" s="402" t="s">
        <v>12</v>
      </c>
      <c r="F30" s="386" t="s">
        <v>792</v>
      </c>
      <c r="G30" s="390">
        <f>'1-SB'!C37</f>
        <v>17669976</v>
      </c>
    </row>
    <row r="31" spans="1:7" ht="15.75">
      <c r="A31" s="385" t="str">
        <f t="shared" si="0"/>
        <v>ДФ ДСК Консервативен фонд</v>
      </c>
      <c r="B31" s="386" t="str">
        <f t="shared" si="1"/>
        <v>РГ-05-1574</v>
      </c>
      <c r="C31" s="387">
        <f t="shared" si="2"/>
        <v>45291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ДФ ДСК Консервативен фонд</v>
      </c>
      <c r="B32" s="386" t="str">
        <f t="shared" si="1"/>
        <v>РГ-05-1574</v>
      </c>
      <c r="C32" s="387">
        <f t="shared" si="2"/>
        <v>45291</v>
      </c>
      <c r="D32" s="393" t="s">
        <v>188</v>
      </c>
      <c r="E32" s="394" t="s">
        <v>134</v>
      </c>
      <c r="F32" s="386" t="s">
        <v>792</v>
      </c>
      <c r="G32" s="390">
        <f>'1-SB'!C39</f>
        <v>197947</v>
      </c>
    </row>
    <row r="33" spans="1:7" ht="15.75">
      <c r="A33" s="385" t="str">
        <f t="shared" si="0"/>
        <v>ДФ ДСК Консервативен фонд</v>
      </c>
      <c r="B33" s="386" t="str">
        <f t="shared" si="1"/>
        <v>РГ-05-1574</v>
      </c>
      <c r="C33" s="387">
        <f t="shared" si="2"/>
        <v>45291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ДФ ДСК Консервативен фонд</v>
      </c>
      <c r="B34" s="386" t="str">
        <f t="shared" si="1"/>
        <v>РГ-05-1574</v>
      </c>
      <c r="C34" s="387">
        <f t="shared" si="2"/>
        <v>45291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ДФ ДСК Консервативен фонд</v>
      </c>
      <c r="B35" s="386" t="str">
        <f aca="true" t="shared" si="4" ref="B35:B58">dfRG</f>
        <v>РГ-05-1574</v>
      </c>
      <c r="C35" s="387">
        <f aca="true" t="shared" si="5" ref="C35:C58">EndDate</f>
        <v>45291</v>
      </c>
      <c r="D35" s="393" t="s">
        <v>191</v>
      </c>
      <c r="E35" s="394" t="s">
        <v>101</v>
      </c>
      <c r="F35" s="386" t="s">
        <v>792</v>
      </c>
      <c r="G35" s="390">
        <f>'1-SB'!C42</f>
        <v>8566</v>
      </c>
    </row>
    <row r="36" spans="1:7" ht="15.75">
      <c r="A36" s="385" t="str">
        <f t="shared" si="3"/>
        <v>ДФ ДСК Консервативен фонд</v>
      </c>
      <c r="B36" s="386" t="str">
        <f t="shared" si="4"/>
        <v>РГ-05-1574</v>
      </c>
      <c r="C36" s="387">
        <f t="shared" si="5"/>
        <v>45291</v>
      </c>
      <c r="D36" s="391" t="s">
        <v>192</v>
      </c>
      <c r="E36" s="397" t="s">
        <v>13</v>
      </c>
      <c r="F36" s="386" t="s">
        <v>792</v>
      </c>
      <c r="G36" s="390">
        <f>'1-SB'!C43</f>
        <v>206513</v>
      </c>
    </row>
    <row r="37" spans="1:7" ht="15.75">
      <c r="A37" s="385" t="str">
        <f t="shared" si="3"/>
        <v>ДФ ДСК Консервативен фонд</v>
      </c>
      <c r="B37" s="386" t="str">
        <f t="shared" si="4"/>
        <v>РГ-05-1574</v>
      </c>
      <c r="C37" s="387">
        <f t="shared" si="5"/>
        <v>45291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ДФ ДСК Консервативен фонд</v>
      </c>
      <c r="B38" s="386" t="str">
        <f t="shared" si="4"/>
        <v>РГ-05-1574</v>
      </c>
      <c r="C38" s="387">
        <f t="shared" si="5"/>
        <v>45291</v>
      </c>
      <c r="D38" s="391" t="s">
        <v>194</v>
      </c>
      <c r="E38" s="397" t="s">
        <v>34</v>
      </c>
      <c r="F38" s="386" t="s">
        <v>792</v>
      </c>
      <c r="G38" s="390">
        <f>'1-SB'!C45</f>
        <v>18304333</v>
      </c>
    </row>
    <row r="39" spans="1:7" ht="15.75">
      <c r="A39" s="385" t="str">
        <f t="shared" si="3"/>
        <v>ДФ ДСК Консервативен фонд</v>
      </c>
      <c r="B39" s="386" t="str">
        <f t="shared" si="4"/>
        <v>РГ-05-1574</v>
      </c>
      <c r="C39" s="387">
        <f t="shared" si="5"/>
        <v>45291</v>
      </c>
      <c r="D39" s="391" t="s">
        <v>195</v>
      </c>
      <c r="E39" s="391" t="s">
        <v>36</v>
      </c>
      <c r="F39" s="386" t="s">
        <v>792</v>
      </c>
      <c r="G39" s="390">
        <f>'1-SB'!C47</f>
        <v>18304333</v>
      </c>
    </row>
    <row r="40" spans="1:7" ht="15.75">
      <c r="A40" s="404" t="str">
        <f t="shared" si="3"/>
        <v>ДФ ДСК Консервативен фонд</v>
      </c>
      <c r="B40" s="405" t="str">
        <f t="shared" si="4"/>
        <v>РГ-05-1574</v>
      </c>
      <c r="C40" s="406">
        <f t="shared" si="5"/>
        <v>45291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ДФ ДСК Консервативен фонд</v>
      </c>
      <c r="B41" s="405" t="str">
        <f t="shared" si="4"/>
        <v>РГ-05-1574</v>
      </c>
      <c r="C41" s="406">
        <f t="shared" si="5"/>
        <v>45291</v>
      </c>
      <c r="D41" s="410" t="s">
        <v>196</v>
      </c>
      <c r="E41" s="411" t="s">
        <v>930</v>
      </c>
      <c r="F41" s="405" t="s">
        <v>793</v>
      </c>
      <c r="G41" s="409">
        <f>'1-SB'!G11</f>
        <v>18180863</v>
      </c>
    </row>
    <row r="42" spans="1:7" ht="15.75">
      <c r="A42" s="404" t="str">
        <f t="shared" si="3"/>
        <v>ДФ ДСК Консервативен фонд</v>
      </c>
      <c r="B42" s="405" t="str">
        <f t="shared" si="4"/>
        <v>РГ-05-1574</v>
      </c>
      <c r="C42" s="406">
        <f t="shared" si="5"/>
        <v>45291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ДФ ДСК Консервативен фонд</v>
      </c>
      <c r="B43" s="405" t="str">
        <f t="shared" si="4"/>
        <v>РГ-05-1574</v>
      </c>
      <c r="C43" s="406">
        <f t="shared" si="5"/>
        <v>45291</v>
      </c>
      <c r="D43" s="413" t="s">
        <v>197</v>
      </c>
      <c r="E43" s="414" t="s">
        <v>136</v>
      </c>
      <c r="F43" s="405" t="s">
        <v>793</v>
      </c>
      <c r="G43" s="409">
        <f>'1-SB'!G13</f>
        <v>55352</v>
      </c>
    </row>
    <row r="44" spans="1:7" ht="15.75">
      <c r="A44" s="404" t="str">
        <f t="shared" si="3"/>
        <v>ДФ ДСК Консервативен фонд</v>
      </c>
      <c r="B44" s="405" t="str">
        <f t="shared" si="4"/>
        <v>РГ-05-1574</v>
      </c>
      <c r="C44" s="406">
        <f t="shared" si="5"/>
        <v>45291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ДФ ДСК Консервативен фонд</v>
      </c>
      <c r="B45" s="405" t="str">
        <f t="shared" si="4"/>
        <v>РГ-05-1574</v>
      </c>
      <c r="C45" s="406">
        <f t="shared" si="5"/>
        <v>45291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ДФ ДСК Консервативен фонд</v>
      </c>
      <c r="B46" s="405" t="str">
        <f t="shared" si="4"/>
        <v>РГ-05-1574</v>
      </c>
      <c r="C46" s="406">
        <f t="shared" si="5"/>
        <v>45291</v>
      </c>
      <c r="D46" s="410" t="s">
        <v>200</v>
      </c>
      <c r="E46" s="415" t="s">
        <v>23</v>
      </c>
      <c r="F46" s="405" t="s">
        <v>793</v>
      </c>
      <c r="G46" s="409">
        <f>'1-SB'!G16</f>
        <v>55352</v>
      </c>
    </row>
    <row r="47" spans="1:7" ht="15.75">
      <c r="A47" s="404" t="str">
        <f t="shared" si="3"/>
        <v>ДФ ДСК Консервативен фонд</v>
      </c>
      <c r="B47" s="405" t="str">
        <f t="shared" si="4"/>
        <v>РГ-05-1574</v>
      </c>
      <c r="C47" s="406">
        <f t="shared" si="5"/>
        <v>45291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ДФ ДСК Консервативен фонд</v>
      </c>
      <c r="B48" s="405" t="str">
        <f t="shared" si="4"/>
        <v>РГ-05-1574</v>
      </c>
      <c r="C48" s="406">
        <f t="shared" si="5"/>
        <v>45291</v>
      </c>
      <c r="D48" s="412" t="s">
        <v>201</v>
      </c>
      <c r="E48" s="414" t="s">
        <v>26</v>
      </c>
      <c r="F48" s="405" t="s">
        <v>793</v>
      </c>
      <c r="G48" s="409">
        <f>'1-SB'!G18</f>
        <v>-713374</v>
      </c>
    </row>
    <row r="49" spans="1:7" ht="15.75">
      <c r="A49" s="404" t="str">
        <f t="shared" si="3"/>
        <v>ДФ ДСК Консервативен фонд</v>
      </c>
      <c r="B49" s="405" t="str">
        <f t="shared" si="4"/>
        <v>РГ-05-1574</v>
      </c>
      <c r="C49" s="406">
        <f t="shared" si="5"/>
        <v>45291</v>
      </c>
      <c r="D49" s="412" t="s">
        <v>202</v>
      </c>
      <c r="E49" s="416" t="s">
        <v>27</v>
      </c>
      <c r="F49" s="405" t="s">
        <v>793</v>
      </c>
      <c r="G49" s="409">
        <f>'1-SB'!G19</f>
        <v>1367357</v>
      </c>
    </row>
    <row r="50" spans="1:7" ht="15.75">
      <c r="A50" s="404" t="str">
        <f t="shared" si="3"/>
        <v>ДФ ДСК Консервативен фонд</v>
      </c>
      <c r="B50" s="405" t="str">
        <f t="shared" si="4"/>
        <v>РГ-05-1574</v>
      </c>
      <c r="C50" s="406">
        <f t="shared" si="5"/>
        <v>45291</v>
      </c>
      <c r="D50" s="412" t="s">
        <v>203</v>
      </c>
      <c r="E50" s="416" t="s">
        <v>28</v>
      </c>
      <c r="F50" s="405" t="s">
        <v>793</v>
      </c>
      <c r="G50" s="409">
        <f>'1-SB'!G20</f>
        <v>-2080731</v>
      </c>
    </row>
    <row r="51" spans="1:7" ht="15.75">
      <c r="A51" s="404" t="str">
        <f t="shared" si="3"/>
        <v>ДФ ДСК Консервативен фонд</v>
      </c>
      <c r="B51" s="405" t="str">
        <f t="shared" si="4"/>
        <v>РГ-05-1574</v>
      </c>
      <c r="C51" s="406">
        <f t="shared" si="5"/>
        <v>45291</v>
      </c>
      <c r="D51" s="417" t="s">
        <v>204</v>
      </c>
      <c r="E51" s="418" t="s">
        <v>989</v>
      </c>
      <c r="F51" s="405" t="s">
        <v>793</v>
      </c>
      <c r="G51" s="409">
        <f>'1-SB'!G21</f>
        <v>765442</v>
      </c>
    </row>
    <row r="52" spans="1:7" ht="15.75">
      <c r="A52" s="404" t="str">
        <f t="shared" si="3"/>
        <v>ДФ ДСК Консервативен фонд</v>
      </c>
      <c r="B52" s="405" t="str">
        <f t="shared" si="4"/>
        <v>РГ-05-1574</v>
      </c>
      <c r="C52" s="406">
        <f t="shared" si="5"/>
        <v>45291</v>
      </c>
      <c r="D52" s="417" t="s">
        <v>991</v>
      </c>
      <c r="E52" s="418" t="s">
        <v>990</v>
      </c>
      <c r="F52" s="405" t="s">
        <v>793</v>
      </c>
      <c r="G52" s="409">
        <f>'1-SB'!G22</f>
        <v>0</v>
      </c>
    </row>
    <row r="53" spans="1:7" ht="15.75">
      <c r="A53" s="404" t="str">
        <f t="shared" si="3"/>
        <v>ДФ ДСК Консервативен фонд</v>
      </c>
      <c r="B53" s="405" t="str">
        <f t="shared" si="4"/>
        <v>РГ-05-1574</v>
      </c>
      <c r="C53" s="406">
        <f t="shared" si="5"/>
        <v>45291</v>
      </c>
      <c r="D53" s="410" t="s">
        <v>205</v>
      </c>
      <c r="E53" s="415" t="s">
        <v>29</v>
      </c>
      <c r="F53" s="405" t="s">
        <v>793</v>
      </c>
      <c r="G53" s="409">
        <f>'1-SB'!G23</f>
        <v>52068</v>
      </c>
    </row>
    <row r="54" spans="1:7" ht="15.75">
      <c r="A54" s="404" t="str">
        <f t="shared" si="3"/>
        <v>ДФ ДСК Консервативен фонд</v>
      </c>
      <c r="B54" s="405" t="str">
        <f t="shared" si="4"/>
        <v>РГ-05-1574</v>
      </c>
      <c r="C54" s="406">
        <f t="shared" si="5"/>
        <v>45291</v>
      </c>
      <c r="D54" s="407" t="s">
        <v>206</v>
      </c>
      <c r="E54" s="419" t="s">
        <v>31</v>
      </c>
      <c r="F54" s="405" t="s">
        <v>793</v>
      </c>
      <c r="G54" s="409">
        <f>'1-SB'!G24</f>
        <v>18288283</v>
      </c>
    </row>
    <row r="55" spans="1:7" ht="15.75">
      <c r="A55" s="404" t="str">
        <f t="shared" si="3"/>
        <v>ДФ ДСК Консервативен фонд</v>
      </c>
      <c r="B55" s="405" t="str">
        <f t="shared" si="4"/>
        <v>РГ-05-1574</v>
      </c>
      <c r="C55" s="406">
        <f t="shared" si="5"/>
        <v>45291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ДФ ДСК Консервативен фонд</v>
      </c>
      <c r="B56" s="405" t="str">
        <f t="shared" si="4"/>
        <v>РГ-05-1574</v>
      </c>
      <c r="C56" s="406">
        <f t="shared" si="5"/>
        <v>45291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ДФ ДСК Консервативен фонд</v>
      </c>
      <c r="B57" s="405" t="str">
        <f t="shared" si="4"/>
        <v>РГ-05-1574</v>
      </c>
      <c r="C57" s="406">
        <f t="shared" si="5"/>
        <v>45291</v>
      </c>
      <c r="D57" s="412" t="s">
        <v>208</v>
      </c>
      <c r="E57" s="414" t="s">
        <v>125</v>
      </c>
      <c r="F57" s="405" t="s">
        <v>793</v>
      </c>
      <c r="G57" s="409">
        <f>'1-SB'!G28</f>
        <v>16050</v>
      </c>
    </row>
    <row r="58" spans="1:7" ht="15.75">
      <c r="A58" s="404" t="str">
        <f t="shared" si="3"/>
        <v>ДФ ДСК Консервативен фонд</v>
      </c>
      <c r="B58" s="405" t="str">
        <f t="shared" si="4"/>
        <v>РГ-05-1574</v>
      </c>
      <c r="C58" s="406">
        <f t="shared" si="5"/>
        <v>45291</v>
      </c>
      <c r="D58" s="412" t="s">
        <v>209</v>
      </c>
      <c r="E58" s="416" t="s">
        <v>161</v>
      </c>
      <c r="F58" s="405" t="s">
        <v>793</v>
      </c>
      <c r="G58" s="409">
        <f>'1-SB'!G29</f>
        <v>330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15720</v>
      </c>
    </row>
    <row r="60" spans="1:7" ht="15.75">
      <c r="A60" s="404" t="str">
        <f aca="true" t="shared" si="6" ref="A60:A81">dfName</f>
        <v>ДФ ДСК Консервативен фонд</v>
      </c>
      <c r="B60" s="405" t="str">
        <f aca="true" t="shared" si="7" ref="B60:B81">dfRG</f>
        <v>РГ-05-1574</v>
      </c>
      <c r="C60" s="406">
        <f aca="true" t="shared" si="8" ref="C60:C81">EndDate</f>
        <v>45291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ДФ ДСК Консервативен фонд</v>
      </c>
      <c r="B61" s="405" t="str">
        <f t="shared" si="7"/>
        <v>РГ-05-1574</v>
      </c>
      <c r="C61" s="406">
        <f t="shared" si="8"/>
        <v>45291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ДФ ДСК Консервативен фонд</v>
      </c>
      <c r="B62" s="405" t="str">
        <f t="shared" si="7"/>
        <v>РГ-05-1574</v>
      </c>
      <c r="C62" s="406">
        <f t="shared" si="8"/>
        <v>45291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ДФ ДСК Консервативен фонд</v>
      </c>
      <c r="B63" s="405" t="str">
        <f t="shared" si="7"/>
        <v>РГ-05-1574</v>
      </c>
      <c r="C63" s="406">
        <f t="shared" si="8"/>
        <v>45291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ДФ ДСК Консервативен фонд</v>
      </c>
      <c r="B64" s="405" t="str">
        <f t="shared" si="7"/>
        <v>РГ-05-1574</v>
      </c>
      <c r="C64" s="406">
        <f t="shared" si="8"/>
        <v>45291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ДФ ДСК Консервативен фонд</v>
      </c>
      <c r="B65" s="405" t="str">
        <f t="shared" si="7"/>
        <v>РГ-05-1574</v>
      </c>
      <c r="C65" s="406">
        <f t="shared" si="8"/>
        <v>45291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ДФ ДСК Консервативен фонд</v>
      </c>
      <c r="B66" s="405" t="str">
        <f t="shared" si="7"/>
        <v>РГ-05-1574</v>
      </c>
      <c r="C66" s="406">
        <f t="shared" si="8"/>
        <v>45291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ДФ ДСК Консервативен фонд</v>
      </c>
      <c r="B67" s="405" t="str">
        <f t="shared" si="7"/>
        <v>РГ-05-1574</v>
      </c>
      <c r="C67" s="406">
        <f t="shared" si="8"/>
        <v>45291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ДФ ДСК Консервативен фонд</v>
      </c>
      <c r="B68" s="405" t="str">
        <f t="shared" si="7"/>
        <v>РГ-05-1574</v>
      </c>
      <c r="C68" s="406">
        <f t="shared" si="8"/>
        <v>45291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ДФ ДСК Консервативен фонд</v>
      </c>
      <c r="B69" s="405" t="str">
        <f t="shared" si="7"/>
        <v>РГ-05-1574</v>
      </c>
      <c r="C69" s="406">
        <f t="shared" si="8"/>
        <v>45291</v>
      </c>
      <c r="D69" s="407" t="s">
        <v>220</v>
      </c>
      <c r="E69" s="419" t="s">
        <v>34</v>
      </c>
      <c r="F69" s="405" t="s">
        <v>793</v>
      </c>
      <c r="G69" s="409">
        <f>'1-SB'!G40</f>
        <v>16050</v>
      </c>
    </row>
    <row r="70" spans="1:7" ht="15.75">
      <c r="A70" s="404" t="str">
        <f t="shared" si="6"/>
        <v>ДФ ДСК Консервативен фонд</v>
      </c>
      <c r="B70" s="405" t="str">
        <f t="shared" si="7"/>
        <v>РГ-05-1574</v>
      </c>
      <c r="C70" s="406">
        <f t="shared" si="8"/>
        <v>45291</v>
      </c>
      <c r="D70" s="410" t="s">
        <v>221</v>
      </c>
      <c r="E70" s="410" t="s">
        <v>35</v>
      </c>
      <c r="F70" s="405" t="s">
        <v>793</v>
      </c>
      <c r="G70" s="409">
        <f>'1-SB'!G47</f>
        <v>18304333</v>
      </c>
    </row>
    <row r="71" spans="1:7" ht="15.75">
      <c r="A71" s="422" t="str">
        <f t="shared" si="6"/>
        <v>ДФ ДСК Консервативен фонд</v>
      </c>
      <c r="B71" s="423" t="str">
        <f t="shared" si="7"/>
        <v>РГ-05-1574</v>
      </c>
      <c r="C71" s="424">
        <f t="shared" si="8"/>
        <v>45291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ДФ ДСК Консервативен фонд</v>
      </c>
      <c r="B72" s="423" t="str">
        <f t="shared" si="7"/>
        <v>РГ-05-1574</v>
      </c>
      <c r="C72" s="424">
        <f t="shared" si="8"/>
        <v>45291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ДФ ДСК Консервативен фонд</v>
      </c>
      <c r="B73" s="423" t="str">
        <f t="shared" si="7"/>
        <v>РГ-05-1574</v>
      </c>
      <c r="C73" s="424">
        <f t="shared" si="8"/>
        <v>45291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ДФ ДСК Консервативен фонд</v>
      </c>
      <c r="B74" s="423" t="str">
        <f t="shared" si="7"/>
        <v>РГ-05-1574</v>
      </c>
      <c r="C74" s="424">
        <f t="shared" si="8"/>
        <v>45291</v>
      </c>
      <c r="D74" s="425" t="s">
        <v>795</v>
      </c>
      <c r="E74" s="430" t="s">
        <v>936</v>
      </c>
      <c r="F74" s="423" t="s">
        <v>828</v>
      </c>
      <c r="G74" s="427">
        <f>'2-OD'!C13</f>
        <v>569</v>
      </c>
    </row>
    <row r="75" spans="1:7" ht="31.5">
      <c r="A75" s="422" t="str">
        <f t="shared" si="6"/>
        <v>ДФ ДСК Консервативен фонд</v>
      </c>
      <c r="B75" s="423" t="str">
        <f t="shared" si="7"/>
        <v>РГ-05-1574</v>
      </c>
      <c r="C75" s="424">
        <f t="shared" si="8"/>
        <v>45291</v>
      </c>
      <c r="D75" s="425" t="s">
        <v>796</v>
      </c>
      <c r="E75" s="430" t="s">
        <v>937</v>
      </c>
      <c r="F75" s="423" t="s">
        <v>828</v>
      </c>
      <c r="G75" s="427">
        <f>'2-OD'!C14</f>
        <v>1386551</v>
      </c>
    </row>
    <row r="76" spans="1:7" ht="15.75">
      <c r="A76" s="422" t="str">
        <f t="shared" si="6"/>
        <v>ДФ ДСК Консервативен фонд</v>
      </c>
      <c r="B76" s="423" t="str">
        <f t="shared" si="7"/>
        <v>РГ-05-1574</v>
      </c>
      <c r="C76" s="424">
        <f t="shared" si="8"/>
        <v>45291</v>
      </c>
      <c r="D76" s="425" t="s">
        <v>797</v>
      </c>
      <c r="E76" s="430" t="s">
        <v>938</v>
      </c>
      <c r="F76" s="423" t="s">
        <v>828</v>
      </c>
      <c r="G76" s="427">
        <f>'2-OD'!C15</f>
        <v>121933</v>
      </c>
    </row>
    <row r="77" spans="1:7" ht="15.75">
      <c r="A77" s="422" t="str">
        <f t="shared" si="6"/>
        <v>ДФ ДСК Консервативен фонд</v>
      </c>
      <c r="B77" s="423" t="str">
        <f t="shared" si="7"/>
        <v>РГ-05-1574</v>
      </c>
      <c r="C77" s="424">
        <f t="shared" si="8"/>
        <v>45291</v>
      </c>
      <c r="D77" s="425" t="s">
        <v>798</v>
      </c>
      <c r="E77" s="430" t="s">
        <v>981</v>
      </c>
      <c r="F77" s="423" t="s">
        <v>828</v>
      </c>
      <c r="G77" s="427">
        <f>'2-OD'!C16</f>
        <v>1187</v>
      </c>
    </row>
    <row r="78" spans="1:7" ht="15.75">
      <c r="A78" s="422" t="str">
        <f t="shared" si="6"/>
        <v>ДФ ДСК Консервативен фонд</v>
      </c>
      <c r="B78" s="423" t="str">
        <f t="shared" si="7"/>
        <v>РГ-05-1574</v>
      </c>
      <c r="C78" s="424">
        <f t="shared" si="8"/>
        <v>45291</v>
      </c>
      <c r="D78" s="428" t="s">
        <v>799</v>
      </c>
      <c r="E78" s="431" t="s">
        <v>20</v>
      </c>
      <c r="F78" s="423" t="s">
        <v>828</v>
      </c>
      <c r="G78" s="427">
        <f>'2-OD'!C18</f>
        <v>1510240</v>
      </c>
    </row>
    <row r="79" spans="1:7" ht="15.75">
      <c r="A79" s="422" t="str">
        <f t="shared" si="6"/>
        <v>ДФ ДСК Консервативен фонд</v>
      </c>
      <c r="B79" s="423" t="str">
        <f t="shared" si="7"/>
        <v>РГ-05-1574</v>
      </c>
      <c r="C79" s="424">
        <f t="shared" si="8"/>
        <v>45291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ДФ ДСК Консервативен фонд</v>
      </c>
      <c r="B80" s="423" t="str">
        <f t="shared" si="7"/>
        <v>РГ-05-1574</v>
      </c>
      <c r="C80" s="424">
        <f t="shared" si="8"/>
        <v>45291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ДФ ДСК Консервативен фонд</v>
      </c>
      <c r="B81" s="423" t="str">
        <f t="shared" si="7"/>
        <v>РГ-05-1574</v>
      </c>
      <c r="C81" s="424">
        <f t="shared" si="8"/>
        <v>45291</v>
      </c>
      <c r="D81" s="425" t="s">
        <v>801</v>
      </c>
      <c r="E81" s="430" t="s">
        <v>122</v>
      </c>
      <c r="F81" s="423" t="s">
        <v>828</v>
      </c>
      <c r="G81" s="427">
        <f>'2-OD'!C21</f>
        <v>148303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ДФ ДСК Консервативен фонд</v>
      </c>
      <c r="B83" s="423" t="str">
        <f aca="true" t="shared" si="10" ref="B83:B109">dfRG</f>
        <v>РГ-05-1574</v>
      </c>
      <c r="C83" s="424">
        <f aca="true" t="shared" si="11" ref="C83:C109">EndDate</f>
        <v>45291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ДФ ДСК Консервативен фонд</v>
      </c>
      <c r="B84" s="423" t="str">
        <f t="shared" si="10"/>
        <v>РГ-05-1574</v>
      </c>
      <c r="C84" s="424">
        <f t="shared" si="11"/>
        <v>45291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ДФ ДСК Консервативен фонд</v>
      </c>
      <c r="B85" s="423" t="str">
        <f t="shared" si="10"/>
        <v>РГ-05-1574</v>
      </c>
      <c r="C85" s="424">
        <f t="shared" si="11"/>
        <v>45291</v>
      </c>
      <c r="D85" s="428" t="s">
        <v>805</v>
      </c>
      <c r="E85" s="431" t="s">
        <v>23</v>
      </c>
      <c r="F85" s="423" t="s">
        <v>828</v>
      </c>
      <c r="G85" s="427">
        <f>'2-OD'!C25</f>
        <v>148303</v>
      </c>
    </row>
    <row r="86" spans="1:7" ht="15.75">
      <c r="A86" s="422" t="str">
        <f t="shared" si="9"/>
        <v>ДФ ДСК Консервативен фонд</v>
      </c>
      <c r="B86" s="423" t="str">
        <f t="shared" si="10"/>
        <v>РГ-05-1574</v>
      </c>
      <c r="C86" s="424">
        <f t="shared" si="11"/>
        <v>45291</v>
      </c>
      <c r="D86" s="428" t="s">
        <v>806</v>
      </c>
      <c r="E86" s="432" t="s">
        <v>144</v>
      </c>
      <c r="F86" s="423" t="s">
        <v>828</v>
      </c>
      <c r="G86" s="427">
        <f>'2-OD'!C26</f>
        <v>1658543</v>
      </c>
    </row>
    <row r="87" spans="1:7" ht="15.75">
      <c r="A87" s="422" t="str">
        <f t="shared" si="9"/>
        <v>ДФ ДСК Консервативен фонд</v>
      </c>
      <c r="B87" s="423" t="str">
        <f t="shared" si="10"/>
        <v>РГ-05-1574</v>
      </c>
      <c r="C87" s="424">
        <f t="shared" si="11"/>
        <v>45291</v>
      </c>
      <c r="D87" s="428" t="s">
        <v>807</v>
      </c>
      <c r="E87" s="432" t="s">
        <v>824</v>
      </c>
      <c r="F87" s="423" t="s">
        <v>828</v>
      </c>
      <c r="G87" s="427">
        <f>'2-OD'!C27</f>
        <v>765442</v>
      </c>
    </row>
    <row r="88" spans="1:7" ht="15.75">
      <c r="A88" s="422" t="str">
        <f t="shared" si="9"/>
        <v>ДФ ДСК Консервативен фонд</v>
      </c>
      <c r="B88" s="423" t="str">
        <f t="shared" si="10"/>
        <v>РГ-05-1574</v>
      </c>
      <c r="C88" s="424">
        <f t="shared" si="11"/>
        <v>45291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ДФ ДСК Консервативен фонд</v>
      </c>
      <c r="B89" s="423" t="str">
        <f t="shared" si="10"/>
        <v>РГ-05-1574</v>
      </c>
      <c r="C89" s="424">
        <f t="shared" si="11"/>
        <v>45291</v>
      </c>
      <c r="D89" s="428" t="s">
        <v>809</v>
      </c>
      <c r="E89" s="432" t="s">
        <v>146</v>
      </c>
      <c r="F89" s="423" t="s">
        <v>828</v>
      </c>
      <c r="G89" s="427">
        <f>'2-OD'!C29</f>
        <v>765442</v>
      </c>
    </row>
    <row r="90" spans="1:7" ht="15.75">
      <c r="A90" s="422" t="str">
        <f t="shared" si="9"/>
        <v>ДФ ДСК Консервативен фонд</v>
      </c>
      <c r="B90" s="423" t="str">
        <f t="shared" si="10"/>
        <v>РГ-05-1574</v>
      </c>
      <c r="C90" s="424">
        <f t="shared" si="11"/>
        <v>45291</v>
      </c>
      <c r="D90" s="428" t="s">
        <v>810</v>
      </c>
      <c r="E90" s="432" t="s">
        <v>826</v>
      </c>
      <c r="F90" s="423" t="s">
        <v>828</v>
      </c>
      <c r="G90" s="427">
        <f>'2-OD'!C30</f>
        <v>2423985</v>
      </c>
    </row>
    <row r="91" spans="1:7" ht="15.75">
      <c r="A91" s="433" t="str">
        <f t="shared" si="9"/>
        <v>ДФ ДСК Консервативен фонд</v>
      </c>
      <c r="B91" s="434" t="str">
        <f t="shared" si="10"/>
        <v>РГ-05-1574</v>
      </c>
      <c r="C91" s="435">
        <f t="shared" si="11"/>
        <v>45291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ДФ ДСК Консервативен фонд</v>
      </c>
      <c r="B92" s="434" t="str">
        <f t="shared" si="10"/>
        <v>РГ-05-1574</v>
      </c>
      <c r="C92" s="435">
        <f t="shared" si="11"/>
        <v>45291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ДФ ДСК Консервативен фонд</v>
      </c>
      <c r="B93" s="434" t="str">
        <f t="shared" si="10"/>
        <v>РГ-05-1574</v>
      </c>
      <c r="C93" s="435">
        <f t="shared" si="11"/>
        <v>45291</v>
      </c>
      <c r="D93" s="436" t="s">
        <v>811</v>
      </c>
      <c r="E93" s="441" t="s">
        <v>38</v>
      </c>
      <c r="F93" s="434" t="s">
        <v>829</v>
      </c>
      <c r="G93" s="438">
        <f>'2-OD'!G12</f>
        <v>3222</v>
      </c>
    </row>
    <row r="94" spans="1:7" ht="31.5">
      <c r="A94" s="433" t="str">
        <f t="shared" si="9"/>
        <v>ДФ ДСК Консервативен фонд</v>
      </c>
      <c r="B94" s="434" t="str">
        <f t="shared" si="10"/>
        <v>РГ-05-1574</v>
      </c>
      <c r="C94" s="435">
        <f t="shared" si="11"/>
        <v>45291</v>
      </c>
      <c r="D94" s="436" t="s">
        <v>812</v>
      </c>
      <c r="E94" s="441" t="s">
        <v>939</v>
      </c>
      <c r="F94" s="434" t="s">
        <v>829</v>
      </c>
      <c r="G94" s="438">
        <f>'2-OD'!G13</f>
        <v>1467</v>
      </c>
    </row>
    <row r="95" spans="1:7" ht="31.5">
      <c r="A95" s="433" t="str">
        <f t="shared" si="9"/>
        <v>ДФ ДСК Консервативен фонд</v>
      </c>
      <c r="B95" s="434" t="str">
        <f t="shared" si="10"/>
        <v>РГ-05-1574</v>
      </c>
      <c r="C95" s="435">
        <f t="shared" si="11"/>
        <v>45291</v>
      </c>
      <c r="D95" s="436" t="s">
        <v>813</v>
      </c>
      <c r="E95" s="441" t="s">
        <v>940</v>
      </c>
      <c r="F95" s="434" t="s">
        <v>829</v>
      </c>
      <c r="G95" s="438">
        <f>'2-OD'!G14</f>
        <v>1975339</v>
      </c>
    </row>
    <row r="96" spans="1:7" ht="15.75">
      <c r="A96" s="433" t="str">
        <f t="shared" si="9"/>
        <v>ДФ ДСК Консервативен фонд</v>
      </c>
      <c r="B96" s="434" t="str">
        <f t="shared" si="10"/>
        <v>РГ-05-1574</v>
      </c>
      <c r="C96" s="435">
        <f t="shared" si="11"/>
        <v>45291</v>
      </c>
      <c r="D96" s="436" t="s">
        <v>814</v>
      </c>
      <c r="E96" s="441" t="s">
        <v>941</v>
      </c>
      <c r="F96" s="434" t="s">
        <v>829</v>
      </c>
      <c r="G96" s="438">
        <f>'2-OD'!G15</f>
        <v>111686</v>
      </c>
    </row>
    <row r="97" spans="1:7" ht="15.75">
      <c r="A97" s="433" t="str">
        <f t="shared" si="9"/>
        <v>ДФ ДСК Консервативен фонд</v>
      </c>
      <c r="B97" s="434" t="str">
        <f t="shared" si="10"/>
        <v>РГ-05-1574</v>
      </c>
      <c r="C97" s="435">
        <f t="shared" si="11"/>
        <v>45291</v>
      </c>
      <c r="D97" s="436" t="s">
        <v>815</v>
      </c>
      <c r="E97" s="442" t="s">
        <v>942</v>
      </c>
      <c r="F97" s="434" t="s">
        <v>829</v>
      </c>
      <c r="G97" s="438">
        <f>'2-OD'!G16</f>
        <v>331799</v>
      </c>
    </row>
    <row r="98" spans="1:7" ht="15.75">
      <c r="A98" s="433" t="str">
        <f t="shared" si="9"/>
        <v>ДФ ДСК Консервативен фонд</v>
      </c>
      <c r="B98" s="434" t="str">
        <f t="shared" si="10"/>
        <v>РГ-05-1574</v>
      </c>
      <c r="C98" s="435">
        <f t="shared" si="11"/>
        <v>45291</v>
      </c>
      <c r="D98" s="436" t="s">
        <v>816</v>
      </c>
      <c r="E98" s="441" t="s">
        <v>943</v>
      </c>
      <c r="F98" s="434" t="s">
        <v>829</v>
      </c>
      <c r="G98" s="438">
        <f>'2-OD'!G17</f>
        <v>472</v>
      </c>
    </row>
    <row r="99" spans="1:7" ht="15.75">
      <c r="A99" s="433" t="str">
        <f t="shared" si="9"/>
        <v>ДФ ДСК Консервативен фонд</v>
      </c>
      <c r="B99" s="434" t="str">
        <f t="shared" si="10"/>
        <v>РГ-05-1574</v>
      </c>
      <c r="C99" s="435">
        <f t="shared" si="11"/>
        <v>45291</v>
      </c>
      <c r="D99" s="439" t="s">
        <v>817</v>
      </c>
      <c r="E99" s="443" t="s">
        <v>20</v>
      </c>
      <c r="F99" s="434" t="s">
        <v>829</v>
      </c>
      <c r="G99" s="438">
        <f>'2-OD'!G18</f>
        <v>2423985</v>
      </c>
    </row>
    <row r="100" spans="1:7" ht="15.75">
      <c r="A100" s="433" t="str">
        <f t="shared" si="9"/>
        <v>ДФ ДСК Консервативен фонд</v>
      </c>
      <c r="B100" s="434" t="str">
        <f t="shared" si="10"/>
        <v>РГ-05-1574</v>
      </c>
      <c r="C100" s="435">
        <f t="shared" si="11"/>
        <v>45291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ДФ ДСК Консервативен фонд</v>
      </c>
      <c r="B101" s="434" t="str">
        <f t="shared" si="10"/>
        <v>РГ-05-1574</v>
      </c>
      <c r="C101" s="435">
        <f t="shared" si="11"/>
        <v>45291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ДФ ДСК Консервативен фонд</v>
      </c>
      <c r="B102" s="434" t="str">
        <f t="shared" si="10"/>
        <v>РГ-05-1574</v>
      </c>
      <c r="C102" s="435">
        <f t="shared" si="11"/>
        <v>45291</v>
      </c>
      <c r="D102" s="439" t="s">
        <v>819</v>
      </c>
      <c r="E102" s="444" t="s">
        <v>40</v>
      </c>
      <c r="F102" s="434" t="s">
        <v>829</v>
      </c>
      <c r="G102" s="438">
        <f>'2-OD'!G26</f>
        <v>2423985</v>
      </c>
    </row>
    <row r="103" spans="1:7" ht="15.75">
      <c r="A103" s="433" t="str">
        <f t="shared" si="9"/>
        <v>ДФ ДСК Консервативен фонд</v>
      </c>
      <c r="B103" s="434" t="str">
        <f t="shared" si="10"/>
        <v>РГ-05-1574</v>
      </c>
      <c r="C103" s="435">
        <f t="shared" si="11"/>
        <v>45291</v>
      </c>
      <c r="D103" s="439" t="s">
        <v>820</v>
      </c>
      <c r="E103" s="444" t="s">
        <v>825</v>
      </c>
      <c r="F103" s="434" t="s">
        <v>829</v>
      </c>
      <c r="G103" s="438">
        <f>'2-OD'!G27</f>
        <v>0</v>
      </c>
    </row>
    <row r="104" spans="1:7" ht="15.75">
      <c r="A104" s="433" t="str">
        <f t="shared" si="9"/>
        <v>ДФ ДСК Консервативен фонд</v>
      </c>
      <c r="B104" s="434" t="str">
        <f t="shared" si="10"/>
        <v>РГ-05-1574</v>
      </c>
      <c r="C104" s="435">
        <f t="shared" si="11"/>
        <v>45291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ДФ ДСК Консервативен фонд</v>
      </c>
      <c r="B105" s="434" t="str">
        <f t="shared" si="10"/>
        <v>РГ-05-1574</v>
      </c>
      <c r="C105" s="435">
        <f t="shared" si="11"/>
        <v>45291</v>
      </c>
      <c r="D105" s="439" t="s">
        <v>821</v>
      </c>
      <c r="E105" s="444" t="s">
        <v>147</v>
      </c>
      <c r="F105" s="434" t="s">
        <v>829</v>
      </c>
      <c r="G105" s="438">
        <f>'2-OD'!G29</f>
        <v>0</v>
      </c>
    </row>
    <row r="106" spans="1:7" ht="15.75">
      <c r="A106" s="433" t="str">
        <f t="shared" si="9"/>
        <v>ДФ ДСК Консервативен фонд</v>
      </c>
      <c r="B106" s="434" t="str">
        <f t="shared" si="10"/>
        <v>РГ-05-1574</v>
      </c>
      <c r="C106" s="435">
        <f t="shared" si="11"/>
        <v>45291</v>
      </c>
      <c r="D106" s="439" t="s">
        <v>822</v>
      </c>
      <c r="E106" s="444" t="s">
        <v>827</v>
      </c>
      <c r="F106" s="434" t="s">
        <v>829</v>
      </c>
      <c r="G106" s="438">
        <f>'2-OD'!G30</f>
        <v>2423985</v>
      </c>
    </row>
    <row r="107" spans="1:7" ht="15.75">
      <c r="A107" s="445" t="str">
        <f t="shared" si="9"/>
        <v>ДФ ДСК Консервативен фонд</v>
      </c>
      <c r="B107" s="446" t="str">
        <f t="shared" si="10"/>
        <v>РГ-05-1574</v>
      </c>
      <c r="C107" s="447">
        <f t="shared" si="11"/>
        <v>45291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ДФ ДСК Консервативен фонд</v>
      </c>
      <c r="B108" s="446" t="str">
        <f t="shared" si="10"/>
        <v>РГ-05-1574</v>
      </c>
      <c r="C108" s="447">
        <f t="shared" si="11"/>
        <v>45291</v>
      </c>
      <c r="D108" s="448" t="s">
        <v>830</v>
      </c>
      <c r="E108" s="451" t="s">
        <v>987</v>
      </c>
      <c r="F108" s="446" t="s">
        <v>1367</v>
      </c>
      <c r="G108" s="450">
        <f>'3-OPP'!E13</f>
        <v>-4455997</v>
      </c>
    </row>
    <row r="109" spans="1:7" ht="31.5">
      <c r="A109" s="445" t="str">
        <f t="shared" si="9"/>
        <v>ДФ ДСК Консервативен фонд</v>
      </c>
      <c r="B109" s="446" t="str">
        <f t="shared" si="10"/>
        <v>РГ-05-1574</v>
      </c>
      <c r="C109" s="447">
        <f t="shared" si="11"/>
        <v>45291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ДФ ДСК Консервативен фонд</v>
      </c>
      <c r="B110" s="446" t="str">
        <f aca="true" t="shared" si="13" ref="B110:B141">dfRG</f>
        <v>РГ-05-1574</v>
      </c>
      <c r="C110" s="447">
        <f aca="true" t="shared" si="14" ref="C110:C141">EndDate</f>
        <v>45291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ДФ ДСК Консервативен фонд</v>
      </c>
      <c r="B111" s="446" t="str">
        <f t="shared" si="13"/>
        <v>РГ-05-1574</v>
      </c>
      <c r="C111" s="447">
        <f t="shared" si="14"/>
        <v>45291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ДФ ДСК Консервативен фонд</v>
      </c>
      <c r="B112" s="446" t="str">
        <f t="shared" si="13"/>
        <v>РГ-05-1574</v>
      </c>
      <c r="C112" s="447">
        <f t="shared" si="14"/>
        <v>45291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ДФ ДСК Консервативен фонд</v>
      </c>
      <c r="B113" s="446" t="str">
        <f t="shared" si="13"/>
        <v>РГ-05-1574</v>
      </c>
      <c r="C113" s="447">
        <f t="shared" si="14"/>
        <v>45291</v>
      </c>
      <c r="D113" s="448" t="s">
        <v>835</v>
      </c>
      <c r="E113" s="451" t="s">
        <v>984</v>
      </c>
      <c r="F113" s="446" t="s">
        <v>1367</v>
      </c>
      <c r="G113" s="450">
        <f>'3-OPP'!E18</f>
        <v>0</v>
      </c>
    </row>
    <row r="114" spans="1:7" ht="31.5">
      <c r="A114" s="445" t="str">
        <f t="shared" si="12"/>
        <v>ДФ ДСК Консервативен фонд</v>
      </c>
      <c r="B114" s="446" t="str">
        <f t="shared" si="13"/>
        <v>РГ-05-1574</v>
      </c>
      <c r="C114" s="447">
        <f t="shared" si="14"/>
        <v>45291</v>
      </c>
      <c r="D114" s="454" t="s">
        <v>836</v>
      </c>
      <c r="E114" s="449" t="s">
        <v>985</v>
      </c>
      <c r="F114" s="446" t="s">
        <v>1367</v>
      </c>
      <c r="G114" s="450">
        <f>'3-OPP'!E19</f>
        <v>-4455997</v>
      </c>
    </row>
    <row r="115" spans="1:7" ht="15.75">
      <c r="A115" s="445" t="str">
        <f t="shared" si="12"/>
        <v>ДФ ДСК Консервативен фонд</v>
      </c>
      <c r="B115" s="446" t="str">
        <f t="shared" si="13"/>
        <v>РГ-05-1574</v>
      </c>
      <c r="C115" s="447">
        <f t="shared" si="14"/>
        <v>45291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ДФ ДСК Консервативен фонд</v>
      </c>
      <c r="B116" s="446" t="str">
        <f t="shared" si="13"/>
        <v>РГ-05-1574</v>
      </c>
      <c r="C116" s="447">
        <f t="shared" si="14"/>
        <v>45291</v>
      </c>
      <c r="D116" s="448" t="s">
        <v>837</v>
      </c>
      <c r="E116" s="451" t="s">
        <v>958</v>
      </c>
      <c r="F116" s="446" t="s">
        <v>1367</v>
      </c>
      <c r="G116" s="450">
        <f>'3-OPP'!E21</f>
        <v>-400240</v>
      </c>
    </row>
    <row r="117" spans="1:7" ht="31.5">
      <c r="A117" s="445" t="str">
        <f t="shared" si="12"/>
        <v>ДФ ДСК Консервативен фонд</v>
      </c>
      <c r="B117" s="446" t="str">
        <f t="shared" si="13"/>
        <v>РГ-05-1574</v>
      </c>
      <c r="C117" s="447">
        <f t="shared" si="14"/>
        <v>45291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ДФ ДСК Консервативен фонд</v>
      </c>
      <c r="B118" s="446" t="str">
        <f t="shared" si="13"/>
        <v>РГ-05-1574</v>
      </c>
      <c r="C118" s="447">
        <f t="shared" si="14"/>
        <v>45291</v>
      </c>
      <c r="D118" s="448" t="s">
        <v>839</v>
      </c>
      <c r="E118" s="451" t="s">
        <v>960</v>
      </c>
      <c r="F118" s="446" t="s">
        <v>1367</v>
      </c>
      <c r="G118" s="450">
        <f>'3-OPP'!E23</f>
        <v>316293</v>
      </c>
    </row>
    <row r="119" spans="1:7" ht="15.75">
      <c r="A119" s="445" t="str">
        <f t="shared" si="12"/>
        <v>ДФ ДСК Консервативен фонд</v>
      </c>
      <c r="B119" s="446" t="str">
        <f t="shared" si="13"/>
        <v>РГ-05-1574</v>
      </c>
      <c r="C119" s="447">
        <f t="shared" si="14"/>
        <v>45291</v>
      </c>
      <c r="D119" s="448" t="s">
        <v>840</v>
      </c>
      <c r="E119" s="451" t="s">
        <v>961</v>
      </c>
      <c r="F119" s="446" t="s">
        <v>1367</v>
      </c>
      <c r="G119" s="450">
        <f>'3-OPP'!E24</f>
        <v>3212</v>
      </c>
    </row>
    <row r="120" spans="1:7" ht="15.75">
      <c r="A120" s="445" t="str">
        <f t="shared" si="12"/>
        <v>ДФ ДСК Консервативен фонд</v>
      </c>
      <c r="B120" s="446" t="str">
        <f t="shared" si="13"/>
        <v>РГ-05-1574</v>
      </c>
      <c r="C120" s="447">
        <f t="shared" si="14"/>
        <v>45291</v>
      </c>
      <c r="D120" s="448" t="s">
        <v>841</v>
      </c>
      <c r="E120" s="453" t="s">
        <v>962</v>
      </c>
      <c r="F120" s="446" t="s">
        <v>1367</v>
      </c>
      <c r="G120" s="450">
        <f>'3-OPP'!E25</f>
        <v>-127245</v>
      </c>
    </row>
    <row r="121" spans="1:7" ht="15.75">
      <c r="A121" s="445" t="str">
        <f t="shared" si="12"/>
        <v>ДФ ДСК Консервативен фонд</v>
      </c>
      <c r="B121" s="446" t="str">
        <f t="shared" si="13"/>
        <v>РГ-05-1574</v>
      </c>
      <c r="C121" s="447">
        <f t="shared" si="14"/>
        <v>45291</v>
      </c>
      <c r="D121" s="448" t="s">
        <v>842</v>
      </c>
      <c r="E121" s="453" t="s">
        <v>963</v>
      </c>
      <c r="F121" s="446" t="s">
        <v>1367</v>
      </c>
      <c r="G121" s="450">
        <f>'3-OPP'!E26</f>
        <v>-9760</v>
      </c>
    </row>
    <row r="122" spans="1:7" ht="15.75">
      <c r="A122" s="445" t="str">
        <f t="shared" si="12"/>
        <v>ДФ ДСК Консервативен фонд</v>
      </c>
      <c r="B122" s="446" t="str">
        <f t="shared" si="13"/>
        <v>РГ-05-1574</v>
      </c>
      <c r="C122" s="447">
        <f t="shared" si="14"/>
        <v>45291</v>
      </c>
      <c r="D122" s="448" t="s">
        <v>843</v>
      </c>
      <c r="E122" s="453" t="s">
        <v>964</v>
      </c>
      <c r="F122" s="446" t="s">
        <v>1367</v>
      </c>
      <c r="G122" s="450">
        <f>'3-OPP'!E27</f>
        <v>-17778</v>
      </c>
    </row>
    <row r="123" spans="1:7" ht="15.75">
      <c r="A123" s="445" t="str">
        <f t="shared" si="12"/>
        <v>ДФ ДСК Консервативен фонд</v>
      </c>
      <c r="B123" s="446" t="str">
        <f t="shared" si="13"/>
        <v>РГ-05-1574</v>
      </c>
      <c r="C123" s="447">
        <f t="shared" si="14"/>
        <v>45291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ДФ ДСК Консервативен фонд</v>
      </c>
      <c r="B124" s="446" t="str">
        <f t="shared" si="13"/>
        <v>РГ-05-1574</v>
      </c>
      <c r="C124" s="447">
        <f t="shared" si="14"/>
        <v>45291</v>
      </c>
      <c r="D124" s="454" t="s">
        <v>845</v>
      </c>
      <c r="E124" s="449" t="s">
        <v>115</v>
      </c>
      <c r="F124" s="446" t="s">
        <v>1367</v>
      </c>
      <c r="G124" s="450">
        <f>'3-OPP'!E29</f>
        <v>-235518</v>
      </c>
    </row>
    <row r="125" spans="1:7" ht="15.75">
      <c r="A125" s="445" t="str">
        <f t="shared" si="12"/>
        <v>ДФ ДСК Консервативен фонд</v>
      </c>
      <c r="B125" s="446" t="str">
        <f t="shared" si="13"/>
        <v>РГ-05-1574</v>
      </c>
      <c r="C125" s="447">
        <f t="shared" si="14"/>
        <v>45291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ДФ ДСК Консервативен фонд</v>
      </c>
      <c r="B126" s="446" t="str">
        <f t="shared" si="13"/>
        <v>РГ-05-1574</v>
      </c>
      <c r="C126" s="447">
        <f t="shared" si="14"/>
        <v>45291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ДФ ДСК Консервативен фонд</v>
      </c>
      <c r="B127" s="446" t="str">
        <f t="shared" si="13"/>
        <v>РГ-05-1574</v>
      </c>
      <c r="C127" s="447">
        <f t="shared" si="14"/>
        <v>45291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ДФ ДСК Консервативен фонд</v>
      </c>
      <c r="B128" s="446" t="str">
        <f t="shared" si="13"/>
        <v>РГ-05-1574</v>
      </c>
      <c r="C128" s="447">
        <f t="shared" si="14"/>
        <v>45291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ДФ ДСК Консервативен фонд</v>
      </c>
      <c r="B129" s="446" t="str">
        <f t="shared" si="13"/>
        <v>РГ-05-1574</v>
      </c>
      <c r="C129" s="447">
        <f t="shared" si="14"/>
        <v>45291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ДФ ДСК Консервативен фонд</v>
      </c>
      <c r="B130" s="446" t="str">
        <f t="shared" si="13"/>
        <v>РГ-05-1574</v>
      </c>
      <c r="C130" s="447">
        <f t="shared" si="14"/>
        <v>45291</v>
      </c>
      <c r="D130" s="448" t="s">
        <v>850</v>
      </c>
      <c r="E130" s="451" t="s">
        <v>970</v>
      </c>
      <c r="F130" s="446" t="s">
        <v>1367</v>
      </c>
      <c r="G130" s="450">
        <f>'3-OPP'!E35</f>
        <v>-230</v>
      </c>
    </row>
    <row r="131" spans="1:7" ht="31.5">
      <c r="A131" s="445" t="str">
        <f t="shared" si="12"/>
        <v>ДФ ДСК Консервативен фонд</v>
      </c>
      <c r="B131" s="446" t="str">
        <f t="shared" si="13"/>
        <v>РГ-05-1574</v>
      </c>
      <c r="C131" s="447">
        <f t="shared" si="14"/>
        <v>45291</v>
      </c>
      <c r="D131" s="454" t="s">
        <v>851</v>
      </c>
      <c r="E131" s="449" t="s">
        <v>148</v>
      </c>
      <c r="F131" s="446" t="s">
        <v>1367</v>
      </c>
      <c r="G131" s="450">
        <f>'3-OPP'!E36</f>
        <v>-230</v>
      </c>
    </row>
    <row r="132" spans="1:7" ht="31.5">
      <c r="A132" s="445" t="str">
        <f t="shared" si="12"/>
        <v>ДФ ДСК Консервативен фонд</v>
      </c>
      <c r="B132" s="446" t="str">
        <f t="shared" si="13"/>
        <v>РГ-05-1574</v>
      </c>
      <c r="C132" s="447">
        <f t="shared" si="14"/>
        <v>45291</v>
      </c>
      <c r="D132" s="454" t="s">
        <v>852</v>
      </c>
      <c r="E132" s="449" t="s">
        <v>62</v>
      </c>
      <c r="F132" s="446" t="s">
        <v>1367</v>
      </c>
      <c r="G132" s="450">
        <f>'3-OPP'!E37</f>
        <v>-4691745</v>
      </c>
    </row>
    <row r="133" spans="1:7" ht="31.5">
      <c r="A133" s="445" t="str">
        <f t="shared" si="12"/>
        <v>ДФ ДСК Консервативен фонд</v>
      </c>
      <c r="B133" s="446" t="str">
        <f t="shared" si="13"/>
        <v>РГ-05-1574</v>
      </c>
      <c r="C133" s="447">
        <f t="shared" si="14"/>
        <v>45291</v>
      </c>
      <c r="D133" s="454" t="s">
        <v>853</v>
      </c>
      <c r="E133" s="449" t="s">
        <v>982</v>
      </c>
      <c r="F133" s="446" t="s">
        <v>1367</v>
      </c>
      <c r="G133" s="450">
        <f>'3-OPP'!E38</f>
        <v>5119589</v>
      </c>
    </row>
    <row r="134" spans="1:7" ht="31.5">
      <c r="A134" s="445" t="str">
        <f t="shared" si="12"/>
        <v>ДФ ДСК Консервативен фонд</v>
      </c>
      <c r="B134" s="446" t="str">
        <f t="shared" si="13"/>
        <v>РГ-05-1574</v>
      </c>
      <c r="C134" s="447">
        <f t="shared" si="14"/>
        <v>45291</v>
      </c>
      <c r="D134" s="454" t="s">
        <v>854</v>
      </c>
      <c r="E134" s="449" t="s">
        <v>983</v>
      </c>
      <c r="F134" s="446" t="s">
        <v>1367</v>
      </c>
      <c r="G134" s="450">
        <f>'3-OPP'!E39</f>
        <v>427844</v>
      </c>
    </row>
    <row r="135" spans="1:7" ht="15.75">
      <c r="A135" s="445" t="str">
        <f t="shared" si="12"/>
        <v>ДФ ДСК Консервативен фонд</v>
      </c>
      <c r="B135" s="446" t="str">
        <f t="shared" si="13"/>
        <v>РГ-05-1574</v>
      </c>
      <c r="C135" s="447">
        <f t="shared" si="14"/>
        <v>45291</v>
      </c>
      <c r="D135" s="448" t="s">
        <v>855</v>
      </c>
      <c r="E135" s="452" t="s">
        <v>91</v>
      </c>
      <c r="F135" s="446" t="s">
        <v>1367</v>
      </c>
      <c r="G135" s="450">
        <f>'3-OPP'!E40</f>
        <v>427844</v>
      </c>
    </row>
    <row r="136" spans="1:7" ht="31.5">
      <c r="A136" s="433" t="str">
        <f t="shared" si="12"/>
        <v>ДФ ДСК Консервативен фонд</v>
      </c>
      <c r="B136" s="434" t="str">
        <f t="shared" si="13"/>
        <v>РГ-05-1574</v>
      </c>
      <c r="C136" s="435">
        <f t="shared" si="14"/>
        <v>45291</v>
      </c>
      <c r="D136" s="455" t="s">
        <v>856</v>
      </c>
      <c r="E136" s="456" t="s">
        <v>95</v>
      </c>
      <c r="F136" s="434" t="s">
        <v>1368</v>
      </c>
      <c r="G136" s="438">
        <f>'4-OSK'!I13</f>
        <v>31969103</v>
      </c>
    </row>
    <row r="137" spans="1:7" ht="31.5">
      <c r="A137" s="433" t="str">
        <f t="shared" si="12"/>
        <v>ДФ ДСК Консервативен фонд</v>
      </c>
      <c r="B137" s="434" t="str">
        <f t="shared" si="13"/>
        <v>РГ-05-1574</v>
      </c>
      <c r="C137" s="435">
        <f t="shared" si="14"/>
        <v>45291</v>
      </c>
      <c r="D137" s="455" t="s">
        <v>857</v>
      </c>
      <c r="E137" s="456" t="s">
        <v>49</v>
      </c>
      <c r="F137" s="434" t="s">
        <v>1368</v>
      </c>
      <c r="G137" s="438">
        <f>'4-OSK'!I14</f>
        <v>21978838</v>
      </c>
    </row>
    <row r="138" spans="1:7" ht="31.5">
      <c r="A138" s="433" t="str">
        <f t="shared" si="12"/>
        <v>ДФ ДСК Консервативен фонд</v>
      </c>
      <c r="B138" s="434" t="str">
        <f t="shared" si="13"/>
        <v>РГ-05-1574</v>
      </c>
      <c r="C138" s="435">
        <f t="shared" si="14"/>
        <v>45291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ДФ ДСК Консервативен фонд</v>
      </c>
      <c r="B139" s="434" t="str">
        <f t="shared" si="13"/>
        <v>РГ-05-1574</v>
      </c>
      <c r="C139" s="435">
        <f t="shared" si="14"/>
        <v>45291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ДФ ДСК Консервативен фонд</v>
      </c>
      <c r="B140" s="434" t="str">
        <f t="shared" si="13"/>
        <v>РГ-05-1574</v>
      </c>
      <c r="C140" s="435">
        <f t="shared" si="14"/>
        <v>45291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ДФ ДСК Консервативен фонд</v>
      </c>
      <c r="B141" s="434" t="str">
        <f t="shared" si="13"/>
        <v>РГ-05-1574</v>
      </c>
      <c r="C141" s="435">
        <f t="shared" si="14"/>
        <v>45291</v>
      </c>
      <c r="D141" s="455" t="s">
        <v>861</v>
      </c>
      <c r="E141" s="456" t="s">
        <v>51</v>
      </c>
      <c r="F141" s="434" t="s">
        <v>1368</v>
      </c>
      <c r="G141" s="438">
        <f>'4-OSK'!I18</f>
        <v>21978838</v>
      </c>
    </row>
    <row r="142" spans="1:7" ht="31.5">
      <c r="A142" s="433" t="str">
        <f aca="true" t="shared" si="15" ref="A142:A155">dfName</f>
        <v>ДФ ДСК Консервативен фонд</v>
      </c>
      <c r="B142" s="434" t="str">
        <f aca="true" t="shared" si="16" ref="B142:B155">dfRG</f>
        <v>РГ-05-1574</v>
      </c>
      <c r="C142" s="435">
        <f aca="true" t="shared" si="17" ref="C142:C155">EndDate</f>
        <v>45291</v>
      </c>
      <c r="D142" s="455" t="s">
        <v>862</v>
      </c>
      <c r="E142" s="456" t="s">
        <v>149</v>
      </c>
      <c r="F142" s="434" t="s">
        <v>1368</v>
      </c>
      <c r="G142" s="438">
        <f>'4-OSK'!I19</f>
        <v>-4455997</v>
      </c>
    </row>
    <row r="143" spans="1:7" ht="31.5">
      <c r="A143" s="433" t="str">
        <f t="shared" si="15"/>
        <v>ДФ ДСК Консервативен фонд</v>
      </c>
      <c r="B143" s="434" t="str">
        <f t="shared" si="16"/>
        <v>РГ-05-1574</v>
      </c>
      <c r="C143" s="435">
        <f t="shared" si="17"/>
        <v>45291</v>
      </c>
      <c r="D143" s="455" t="s">
        <v>863</v>
      </c>
      <c r="E143" s="457" t="s">
        <v>225</v>
      </c>
      <c r="F143" s="434" t="s">
        <v>1368</v>
      </c>
      <c r="G143" s="438">
        <f>'4-OSK'!I20</f>
        <v>548427</v>
      </c>
    </row>
    <row r="144" spans="1:7" ht="31.5">
      <c r="A144" s="433" t="str">
        <f t="shared" si="15"/>
        <v>ДФ ДСК Консервативен фонд</v>
      </c>
      <c r="B144" s="434" t="str">
        <f t="shared" si="16"/>
        <v>РГ-05-1574</v>
      </c>
      <c r="C144" s="435">
        <f t="shared" si="17"/>
        <v>45291</v>
      </c>
      <c r="D144" s="455" t="s">
        <v>864</v>
      </c>
      <c r="E144" s="457" t="s">
        <v>226</v>
      </c>
      <c r="F144" s="434" t="s">
        <v>1368</v>
      </c>
      <c r="G144" s="438">
        <f>'4-OSK'!I21</f>
        <v>-5004424</v>
      </c>
    </row>
    <row r="145" spans="1:7" ht="31.5">
      <c r="A145" s="433" t="str">
        <f t="shared" si="15"/>
        <v>ДФ ДСК Консервативен фонд</v>
      </c>
      <c r="B145" s="434" t="str">
        <f t="shared" si="16"/>
        <v>РГ-05-1574</v>
      </c>
      <c r="C145" s="435">
        <f t="shared" si="17"/>
        <v>45291</v>
      </c>
      <c r="D145" s="455" t="s">
        <v>865</v>
      </c>
      <c r="E145" s="456" t="s">
        <v>52</v>
      </c>
      <c r="F145" s="434" t="s">
        <v>1368</v>
      </c>
      <c r="G145" s="438">
        <f>'4-OSK'!I22</f>
        <v>765442</v>
      </c>
    </row>
    <row r="146" spans="1:7" ht="31.5">
      <c r="A146" s="433" t="str">
        <f t="shared" si="15"/>
        <v>ДФ ДСК Консервативен фонд</v>
      </c>
      <c r="B146" s="434" t="str">
        <f t="shared" si="16"/>
        <v>РГ-05-1574</v>
      </c>
      <c r="C146" s="435">
        <f t="shared" si="17"/>
        <v>45291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ДФ ДСК Консервативен фонд</v>
      </c>
      <c r="B147" s="434" t="str">
        <f t="shared" si="16"/>
        <v>РГ-05-1574</v>
      </c>
      <c r="C147" s="435">
        <f t="shared" si="17"/>
        <v>45291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ДФ ДСК Консервативен фонд</v>
      </c>
      <c r="B148" s="434" t="str">
        <f t="shared" si="16"/>
        <v>РГ-05-1574</v>
      </c>
      <c r="C148" s="435">
        <f t="shared" si="17"/>
        <v>45291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ДФ ДСК Консервативен фонд</v>
      </c>
      <c r="B149" s="434" t="str">
        <f t="shared" si="16"/>
        <v>РГ-05-1574</v>
      </c>
      <c r="C149" s="435">
        <f t="shared" si="17"/>
        <v>45291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ДФ ДСК Консервативен фонд</v>
      </c>
      <c r="B150" s="434" t="str">
        <f t="shared" si="16"/>
        <v>РГ-05-1574</v>
      </c>
      <c r="C150" s="435">
        <f t="shared" si="17"/>
        <v>45291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ДФ ДСК Консервативен фонд</v>
      </c>
      <c r="B151" s="434" t="str">
        <f t="shared" si="16"/>
        <v>РГ-05-1574</v>
      </c>
      <c r="C151" s="435">
        <f t="shared" si="17"/>
        <v>45291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ДФ ДСК Консервативен фонд</v>
      </c>
      <c r="B152" s="434" t="str">
        <f t="shared" si="16"/>
        <v>РГ-05-1574</v>
      </c>
      <c r="C152" s="435">
        <f t="shared" si="17"/>
        <v>45291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ДФ ДСК Консервативен фонд</v>
      </c>
      <c r="B153" s="434" t="str">
        <f t="shared" si="16"/>
        <v>РГ-05-1574</v>
      </c>
      <c r="C153" s="435">
        <f t="shared" si="17"/>
        <v>45291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ДФ ДСК Консервативен фонд</v>
      </c>
      <c r="B154" s="434" t="str">
        <f t="shared" si="16"/>
        <v>РГ-05-1574</v>
      </c>
      <c r="C154" s="435">
        <f t="shared" si="17"/>
        <v>45291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ДФ ДСК Консервативен фонд</v>
      </c>
      <c r="B155" s="434" t="str">
        <f t="shared" si="16"/>
        <v>РГ-05-1574</v>
      </c>
      <c r="C155" s="435">
        <f t="shared" si="17"/>
        <v>45291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201">dfName</f>
        <v>ДФ ДСК Консервативен фонд</v>
      </c>
      <c r="B157" s="434" t="str">
        <f aca="true" t="shared" si="19" ref="B157:B201">dfRG</f>
        <v>РГ-05-1574</v>
      </c>
      <c r="C157" s="435">
        <f aca="true" t="shared" si="20" ref="C157:C201">EndDate</f>
        <v>45291</v>
      </c>
      <c r="D157" s="455" t="s">
        <v>865</v>
      </c>
      <c r="E157" s="456" t="s">
        <v>55</v>
      </c>
      <c r="F157" s="434" t="s">
        <v>1368</v>
      </c>
      <c r="G157" s="438">
        <f>'4-OSK'!I34</f>
        <v>18288283</v>
      </c>
    </row>
    <row r="158" spans="1:7" ht="31.5">
      <c r="A158" s="433" t="str">
        <f t="shared" si="18"/>
        <v>ДФ ДСК Консервативен фонд</v>
      </c>
      <c r="B158" s="434" t="str">
        <f t="shared" si="19"/>
        <v>РГ-05-1574</v>
      </c>
      <c r="C158" s="435">
        <f t="shared" si="20"/>
        <v>45291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ДФ ДСК Консервативен фонд</v>
      </c>
      <c r="B159" s="434" t="str">
        <f t="shared" si="19"/>
        <v>РГ-05-1574</v>
      </c>
      <c r="C159" s="435">
        <f t="shared" si="20"/>
        <v>45291</v>
      </c>
      <c r="D159" s="455" t="s">
        <v>878</v>
      </c>
      <c r="E159" s="456" t="s">
        <v>56</v>
      </c>
      <c r="F159" s="434" t="s">
        <v>1368</v>
      </c>
      <c r="G159" s="438">
        <f>'4-OSK'!I36</f>
        <v>18288283</v>
      </c>
    </row>
    <row r="160" spans="1:7" ht="15.75">
      <c r="A160" s="474" t="str">
        <f t="shared" si="18"/>
        <v>ДФ ДСК Консервативен фонд</v>
      </c>
      <c r="B160" s="475" t="str">
        <f t="shared" si="19"/>
        <v>РГ-05-1574</v>
      </c>
      <c r="C160" s="476">
        <f t="shared" si="20"/>
        <v>45291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BGN</v>
      </c>
    </row>
    <row r="161" spans="1:7" ht="15.75">
      <c r="A161" s="474" t="str">
        <f t="shared" si="18"/>
        <v>ДФ ДСК Консервативен фонд</v>
      </c>
      <c r="B161" s="475" t="str">
        <f t="shared" si="19"/>
        <v>РГ-05-1574</v>
      </c>
      <c r="C161" s="476">
        <f t="shared" si="20"/>
        <v>45291</v>
      </c>
      <c r="D161" s="572" t="s">
        <v>1396</v>
      </c>
      <c r="E161" s="573" t="s">
        <v>1374</v>
      </c>
      <c r="F161" s="475" t="s">
        <v>1409</v>
      </c>
      <c r="G161" s="604">
        <f>'5-DI'!D12</f>
        <v>22729083.6651</v>
      </c>
    </row>
    <row r="162" spans="1:7" ht="15.75">
      <c r="A162" s="474" t="str">
        <f t="shared" si="18"/>
        <v>ДФ ДСК Консервативен фонд</v>
      </c>
      <c r="B162" s="475" t="str">
        <f t="shared" si="19"/>
        <v>РГ-05-1574</v>
      </c>
      <c r="C162" s="476">
        <f t="shared" si="20"/>
        <v>45291</v>
      </c>
      <c r="D162" s="572" t="s">
        <v>1397</v>
      </c>
      <c r="E162" s="574" t="s">
        <v>1373</v>
      </c>
      <c r="F162" s="475" t="s">
        <v>1409</v>
      </c>
      <c r="G162" s="604">
        <f>'5-DI'!D13</f>
        <v>18180862.6883</v>
      </c>
    </row>
    <row r="163" spans="1:7" ht="15.75">
      <c r="A163" s="474" t="str">
        <f t="shared" si="18"/>
        <v>ДФ ДСК Консервативен фонд</v>
      </c>
      <c r="B163" s="475" t="str">
        <f t="shared" si="19"/>
        <v>РГ-05-1574</v>
      </c>
      <c r="C163" s="476">
        <f t="shared" si="20"/>
        <v>45291</v>
      </c>
      <c r="D163" s="572" t="s">
        <v>1398</v>
      </c>
      <c r="E163" s="575" t="s">
        <v>1386</v>
      </c>
      <c r="F163" s="475" t="s">
        <v>1409</v>
      </c>
      <c r="G163" s="604">
        <f>'5-DI'!D14</f>
        <v>560544.1220000001</v>
      </c>
    </row>
    <row r="164" spans="1:7" ht="31.5">
      <c r="A164" s="474" t="str">
        <f t="shared" si="18"/>
        <v>ДФ ДСК Консервативен фонд</v>
      </c>
      <c r="B164" s="475" t="str">
        <f t="shared" si="19"/>
        <v>РГ-05-1574</v>
      </c>
      <c r="C164" s="476">
        <f t="shared" si="20"/>
        <v>45291</v>
      </c>
      <c r="D164" s="572" t="s">
        <v>1399</v>
      </c>
      <c r="E164" s="575" t="s">
        <v>1388</v>
      </c>
      <c r="F164" s="475" t="s">
        <v>1409</v>
      </c>
      <c r="G164" s="605">
        <f>'5-DI'!D15</f>
        <v>548427</v>
      </c>
    </row>
    <row r="165" spans="1:7" ht="15.75">
      <c r="A165" s="474" t="str">
        <f t="shared" si="18"/>
        <v>ДФ ДСК Консервативен фонд</v>
      </c>
      <c r="B165" s="475" t="str">
        <f t="shared" si="19"/>
        <v>РГ-05-1574</v>
      </c>
      <c r="C165" s="476">
        <f t="shared" si="20"/>
        <v>45291</v>
      </c>
      <c r="D165" s="572" t="s">
        <v>1400</v>
      </c>
      <c r="E165" s="575" t="s">
        <v>1387</v>
      </c>
      <c r="F165" s="475" t="s">
        <v>1409</v>
      </c>
      <c r="G165" s="604">
        <f>'5-DI'!D16</f>
        <v>5108765.098799997</v>
      </c>
    </row>
    <row r="166" spans="1:7" ht="31.5">
      <c r="A166" s="474" t="str">
        <f t="shared" si="18"/>
        <v>ДФ ДСК Консервативен фонд</v>
      </c>
      <c r="B166" s="475" t="str">
        <f t="shared" si="19"/>
        <v>РГ-05-1574</v>
      </c>
      <c r="C166" s="476">
        <f t="shared" si="20"/>
        <v>45291</v>
      </c>
      <c r="D166" s="572" t="s">
        <v>1401</v>
      </c>
      <c r="E166" s="575" t="s">
        <v>1389</v>
      </c>
      <c r="F166" s="475" t="s">
        <v>1409</v>
      </c>
      <c r="G166" s="605">
        <f>'5-DI'!D17</f>
        <v>5004424</v>
      </c>
    </row>
    <row r="167" spans="1:7" ht="31.5">
      <c r="A167" s="474" t="str">
        <f t="shared" si="18"/>
        <v>ДФ ДСК Консервативен фонд</v>
      </c>
      <c r="B167" s="475" t="str">
        <f t="shared" si="19"/>
        <v>РГ-05-1574</v>
      </c>
      <c r="C167" s="476">
        <f t="shared" si="20"/>
        <v>45291</v>
      </c>
      <c r="D167" s="572" t="s">
        <v>1402</v>
      </c>
      <c r="E167" s="575" t="s">
        <v>1390</v>
      </c>
      <c r="F167" s="475" t="s">
        <v>1409</v>
      </c>
      <c r="G167" s="604">
        <f>'5-DI'!D18</f>
        <v>0.96699</v>
      </c>
    </row>
    <row r="168" spans="1:7" ht="31.5">
      <c r="A168" s="474" t="str">
        <f t="shared" si="18"/>
        <v>ДФ ДСК Консервативен фонд</v>
      </c>
      <c r="B168" s="475" t="str">
        <f t="shared" si="19"/>
        <v>РГ-05-1574</v>
      </c>
      <c r="C168" s="476">
        <f t="shared" si="20"/>
        <v>45291</v>
      </c>
      <c r="D168" s="572" t="s">
        <v>1403</v>
      </c>
      <c r="E168" s="575" t="s">
        <v>1391</v>
      </c>
      <c r="F168" s="475" t="s">
        <v>1409</v>
      </c>
      <c r="G168" s="604">
        <f>'5-DI'!D19</f>
        <v>1.00591</v>
      </c>
    </row>
    <row r="169" spans="1:7" ht="31.5">
      <c r="A169" s="474" t="str">
        <f t="shared" si="18"/>
        <v>ДФ ДСК Консервативен фонд</v>
      </c>
      <c r="B169" s="475" t="str">
        <f t="shared" si="19"/>
        <v>РГ-05-1574</v>
      </c>
      <c r="C169" s="476">
        <f t="shared" si="20"/>
        <v>45291</v>
      </c>
      <c r="D169" s="572" t="s">
        <v>1404</v>
      </c>
      <c r="E169" s="575" t="s">
        <v>1482</v>
      </c>
      <c r="F169" s="475" t="s">
        <v>1409</v>
      </c>
      <c r="G169" s="605">
        <f>'5-DI'!D20</f>
        <v>19849046</v>
      </c>
    </row>
    <row r="170" spans="1:7" ht="31.5">
      <c r="A170" s="474" t="str">
        <f t="shared" si="18"/>
        <v>ДФ ДСК Консервативен фонд</v>
      </c>
      <c r="B170" s="475" t="str">
        <f t="shared" si="19"/>
        <v>РГ-05-1574</v>
      </c>
      <c r="C170" s="476">
        <f t="shared" si="20"/>
        <v>45291</v>
      </c>
      <c r="D170" s="572" t="s">
        <v>1484</v>
      </c>
      <c r="E170" s="575" t="s">
        <v>1483</v>
      </c>
      <c r="F170" s="475" t="s">
        <v>1409</v>
      </c>
      <c r="G170" s="604">
        <f>'5-DI'!D21</f>
        <v>19849046</v>
      </c>
    </row>
    <row r="171" spans="1:7" ht="15.75">
      <c r="A171" s="474" t="str">
        <f t="shared" si="18"/>
        <v>ДФ ДСК Консервативен фонд</v>
      </c>
      <c r="B171" s="475" t="str">
        <f t="shared" si="19"/>
        <v>РГ-05-1574</v>
      </c>
      <c r="C171" s="476">
        <f t="shared" si="20"/>
        <v>45291</v>
      </c>
      <c r="D171" s="572" t="s">
        <v>1405</v>
      </c>
      <c r="E171" s="576" t="s">
        <v>1392</v>
      </c>
      <c r="F171" s="475" t="s">
        <v>1409</v>
      </c>
      <c r="G171" s="606">
        <f>'5-DI'!D22</f>
        <v>137882</v>
      </c>
    </row>
    <row r="172" spans="1:7" ht="15.75">
      <c r="A172" s="474" t="str">
        <f t="shared" si="18"/>
        <v>ДФ ДСК Консервативен фонд</v>
      </c>
      <c r="B172" s="475" t="str">
        <f t="shared" si="19"/>
        <v>РГ-05-1574</v>
      </c>
      <c r="C172" s="476">
        <f t="shared" si="20"/>
        <v>45291</v>
      </c>
      <c r="D172" s="572" t="s">
        <v>1407</v>
      </c>
      <c r="E172" s="576" t="s">
        <v>1393</v>
      </c>
      <c r="F172" s="475" t="s">
        <v>1409</v>
      </c>
      <c r="G172" s="606">
        <f>'5-DI'!D23</f>
        <v>9701</v>
      </c>
    </row>
    <row r="173" spans="1:7" ht="15.75">
      <c r="A173" s="474" t="str">
        <f t="shared" si="18"/>
        <v>ДФ ДСК Консервативен фонд</v>
      </c>
      <c r="B173" s="475" t="str">
        <f t="shared" si="19"/>
        <v>РГ-05-1574</v>
      </c>
      <c r="C173" s="476">
        <f t="shared" si="20"/>
        <v>45291</v>
      </c>
      <c r="D173" s="572" t="s">
        <v>1447</v>
      </c>
      <c r="E173" s="576" t="s">
        <v>1394</v>
      </c>
      <c r="F173" s="475" t="s">
        <v>1409</v>
      </c>
      <c r="G173" s="606">
        <f>'5-DI'!D24</f>
        <v>490</v>
      </c>
    </row>
    <row r="174" spans="1:7" ht="15.75">
      <c r="A174" s="474" t="str">
        <f t="shared" si="18"/>
        <v>ДФ ДСК Консервативен фонд</v>
      </c>
      <c r="B174" s="475" t="str">
        <f t="shared" si="19"/>
        <v>РГ-05-1574</v>
      </c>
      <c r="C174" s="476">
        <f t="shared" si="20"/>
        <v>45291</v>
      </c>
      <c r="D174" s="572" t="s">
        <v>1448</v>
      </c>
      <c r="E174" s="576" t="s">
        <v>1443</v>
      </c>
      <c r="F174" s="475" t="s">
        <v>1409</v>
      </c>
      <c r="G174" s="607">
        <f>'5-DI'!D25</f>
        <v>0.04024860650058426</v>
      </c>
    </row>
    <row r="175" spans="1:7" ht="15.75">
      <c r="A175" s="474" t="str">
        <f t="shared" si="18"/>
        <v>ДФ ДСК Консервативен фонд</v>
      </c>
      <c r="B175" s="475" t="str">
        <f t="shared" si="19"/>
        <v>РГ-05-1574</v>
      </c>
      <c r="C175" s="476">
        <f t="shared" si="20"/>
        <v>45291</v>
      </c>
      <c r="D175" s="572" t="s">
        <v>1449</v>
      </c>
      <c r="E175" s="576" t="s">
        <v>1444</v>
      </c>
      <c r="F175" s="475" t="s">
        <v>1409</v>
      </c>
      <c r="G175" s="607">
        <f>'5-DI'!D26</f>
        <v>0.0005441036171356384</v>
      </c>
    </row>
    <row r="176" spans="1:7" ht="15.75">
      <c r="A176" s="474" t="str">
        <f t="shared" si="18"/>
        <v>ДФ ДСК Консервативен фонд</v>
      </c>
      <c r="B176" s="475" t="str">
        <f t="shared" si="19"/>
        <v>РГ-05-1574</v>
      </c>
      <c r="C176" s="476">
        <f t="shared" si="20"/>
        <v>45291</v>
      </c>
      <c r="D176" s="572" t="s">
        <v>1450</v>
      </c>
      <c r="E176" s="576" t="s">
        <v>1445</v>
      </c>
      <c r="F176" s="475" t="s">
        <v>1409</v>
      </c>
      <c r="G176" s="607">
        <f>'5-DI'!D27</f>
        <v>0.04024860650058426</v>
      </c>
    </row>
    <row r="177" spans="1:7" ht="15.75">
      <c r="A177" s="474" t="str">
        <f t="shared" si="18"/>
        <v>ДФ ДСК Консервативен фонд</v>
      </c>
      <c r="B177" s="475" t="str">
        <f t="shared" si="19"/>
        <v>РГ-05-1574</v>
      </c>
      <c r="C177" s="476">
        <f t="shared" si="20"/>
        <v>45291</v>
      </c>
      <c r="D177" s="572" t="s">
        <v>1479</v>
      </c>
      <c r="E177" s="576" t="s">
        <v>1446</v>
      </c>
      <c r="F177" s="475" t="s">
        <v>1409</v>
      </c>
      <c r="G177" s="607">
        <f>'5-DI'!D28</f>
        <v>0.019997422100417356</v>
      </c>
    </row>
    <row r="178" spans="1:7" ht="31.5">
      <c r="A178" s="445" t="str">
        <f t="shared" si="18"/>
        <v>ДФ ДСК Консервативен фонд</v>
      </c>
      <c r="B178" s="446" t="str">
        <f t="shared" si="19"/>
        <v>РГ-05-1574</v>
      </c>
      <c r="C178" s="447">
        <f t="shared" si="20"/>
        <v>45291</v>
      </c>
      <c r="D178" s="458" t="s">
        <v>880</v>
      </c>
      <c r="E178" s="459" t="s">
        <v>152</v>
      </c>
      <c r="F178" s="446" t="s">
        <v>1369</v>
      </c>
      <c r="G178" s="450">
        <f>'6-NNA'!Q12</f>
        <v>0</v>
      </c>
    </row>
    <row r="179" spans="1:7" ht="31.5">
      <c r="A179" s="445" t="str">
        <f t="shared" si="18"/>
        <v>ДФ ДСК Консервативен фонд</v>
      </c>
      <c r="B179" s="446" t="str">
        <f t="shared" si="19"/>
        <v>РГ-05-1574</v>
      </c>
      <c r="C179" s="447">
        <f t="shared" si="20"/>
        <v>45291</v>
      </c>
      <c r="D179" s="458" t="s">
        <v>881</v>
      </c>
      <c r="E179" s="460" t="s">
        <v>110</v>
      </c>
      <c r="F179" s="446" t="s">
        <v>1369</v>
      </c>
      <c r="G179" s="450">
        <f>'6-NNA'!Q13</f>
        <v>0</v>
      </c>
    </row>
    <row r="180" spans="1:7" ht="31.5">
      <c r="A180" s="445" t="str">
        <f t="shared" si="18"/>
        <v>ДФ ДСК Консервативен фонд</v>
      </c>
      <c r="B180" s="446" t="str">
        <f t="shared" si="19"/>
        <v>РГ-05-1574</v>
      </c>
      <c r="C180" s="447">
        <f t="shared" si="20"/>
        <v>45291</v>
      </c>
      <c r="D180" s="461" t="s">
        <v>882</v>
      </c>
      <c r="E180" s="462" t="s">
        <v>108</v>
      </c>
      <c r="F180" s="446" t="s">
        <v>1369</v>
      </c>
      <c r="G180" s="450">
        <f>'6-NNA'!Q14</f>
        <v>0</v>
      </c>
    </row>
    <row r="181" spans="1:7" ht="31.5">
      <c r="A181" s="445" t="str">
        <f t="shared" si="18"/>
        <v>ДФ ДСК Консервативен фонд</v>
      </c>
      <c r="B181" s="446" t="str">
        <f t="shared" si="19"/>
        <v>РГ-05-1574</v>
      </c>
      <c r="C181" s="447">
        <f t="shared" si="20"/>
        <v>45291</v>
      </c>
      <c r="D181" s="458" t="s">
        <v>883</v>
      </c>
      <c r="E181" s="460" t="s">
        <v>111</v>
      </c>
      <c r="F181" s="446" t="s">
        <v>1369</v>
      </c>
      <c r="G181" s="450">
        <f>'6-NNA'!Q15</f>
        <v>0</v>
      </c>
    </row>
    <row r="182" spans="1:7" ht="31.5">
      <c r="A182" s="445" t="str">
        <f t="shared" si="18"/>
        <v>ДФ ДСК Консервативен фонд</v>
      </c>
      <c r="B182" s="446" t="str">
        <f t="shared" si="19"/>
        <v>РГ-05-1574</v>
      </c>
      <c r="C182" s="447">
        <f t="shared" si="20"/>
        <v>45291</v>
      </c>
      <c r="D182" s="458" t="s">
        <v>884</v>
      </c>
      <c r="E182" s="460" t="s">
        <v>10</v>
      </c>
      <c r="F182" s="446" t="s">
        <v>1369</v>
      </c>
      <c r="G182" s="450">
        <f>'6-NNA'!Q16</f>
        <v>0</v>
      </c>
    </row>
    <row r="183" spans="1:7" ht="31.5">
      <c r="A183" s="445" t="str">
        <f t="shared" si="18"/>
        <v>ДФ ДСК Консервативен фонд</v>
      </c>
      <c r="B183" s="446" t="str">
        <f t="shared" si="19"/>
        <v>РГ-05-1574</v>
      </c>
      <c r="C183" s="447">
        <f t="shared" si="20"/>
        <v>45291</v>
      </c>
      <c r="D183" s="458" t="s">
        <v>885</v>
      </c>
      <c r="E183" s="459" t="s">
        <v>153</v>
      </c>
      <c r="F183" s="446" t="s">
        <v>1369</v>
      </c>
      <c r="G183" s="450">
        <f>'6-NNA'!Q17</f>
        <v>0</v>
      </c>
    </row>
    <row r="184" spans="1:7" ht="15.75">
      <c r="A184" s="445" t="str">
        <f t="shared" si="18"/>
        <v>ДФ ДСК Консервативен фонд</v>
      </c>
      <c r="B184" s="446" t="str">
        <f t="shared" si="19"/>
        <v>РГ-05-1574</v>
      </c>
      <c r="C184" s="447">
        <f t="shared" si="20"/>
        <v>45291</v>
      </c>
      <c r="D184" s="463" t="s">
        <v>886</v>
      </c>
      <c r="E184" s="464" t="s">
        <v>1370</v>
      </c>
      <c r="F184" s="446" t="s">
        <v>1369</v>
      </c>
      <c r="G184" s="450">
        <f>'6-NNA'!Q18</f>
        <v>0</v>
      </c>
    </row>
    <row r="185" spans="1:7" ht="15.75">
      <c r="A185" s="465" t="str">
        <f t="shared" si="18"/>
        <v>ДФ ДСК Консервативен фонд</v>
      </c>
      <c r="B185" s="466" t="str">
        <f t="shared" si="19"/>
        <v>РГ-05-1574</v>
      </c>
      <c r="C185" s="467">
        <f t="shared" si="20"/>
        <v>45291</v>
      </c>
      <c r="D185" s="468"/>
      <c r="E185" s="469" t="s">
        <v>85</v>
      </c>
      <c r="F185" s="466" t="s">
        <v>1371</v>
      </c>
      <c r="G185" s="470" t="str">
        <f>'7-RP'!C12</f>
        <v> </v>
      </c>
    </row>
    <row r="186" spans="1:7" ht="15.75">
      <c r="A186" s="465" t="str">
        <f t="shared" si="18"/>
        <v>ДФ ДСК Консервативен фонд</v>
      </c>
      <c r="B186" s="466" t="str">
        <f t="shared" si="19"/>
        <v>РГ-05-1574</v>
      </c>
      <c r="C186" s="467">
        <f t="shared" si="20"/>
        <v>45291</v>
      </c>
      <c r="D186" s="471" t="s">
        <v>887</v>
      </c>
      <c r="E186" s="472" t="s">
        <v>154</v>
      </c>
      <c r="F186" s="466" t="s">
        <v>1371</v>
      </c>
      <c r="G186" s="470">
        <f>'7-RP'!C13</f>
        <v>0</v>
      </c>
    </row>
    <row r="187" spans="1:7" ht="15.75">
      <c r="A187" s="465" t="str">
        <f t="shared" si="18"/>
        <v>ДФ ДСК Консервативен фонд</v>
      </c>
      <c r="B187" s="466" t="str">
        <f t="shared" si="19"/>
        <v>РГ-05-1574</v>
      </c>
      <c r="C187" s="467">
        <f t="shared" si="20"/>
        <v>45291</v>
      </c>
      <c r="D187" s="471" t="s">
        <v>888</v>
      </c>
      <c r="E187" s="472" t="s">
        <v>155</v>
      </c>
      <c r="F187" s="466" t="s">
        <v>1371</v>
      </c>
      <c r="G187" s="470">
        <f>'7-RP'!C14</f>
        <v>0</v>
      </c>
    </row>
    <row r="188" spans="1:7" ht="15.75">
      <c r="A188" s="465" t="str">
        <f t="shared" si="18"/>
        <v>ДФ ДСК Консервативен фонд</v>
      </c>
      <c r="B188" s="466" t="str">
        <f t="shared" si="19"/>
        <v>РГ-05-1574</v>
      </c>
      <c r="C188" s="467">
        <f t="shared" si="20"/>
        <v>45291</v>
      </c>
      <c r="D188" s="471" t="s">
        <v>889</v>
      </c>
      <c r="E188" s="472" t="s">
        <v>156</v>
      </c>
      <c r="F188" s="466" t="s">
        <v>1371</v>
      </c>
      <c r="G188" s="470">
        <f>'7-RP'!C15</f>
        <v>0</v>
      </c>
    </row>
    <row r="189" spans="1:7" ht="15.75">
      <c r="A189" s="465" t="str">
        <f t="shared" si="18"/>
        <v>ДФ ДСК Консервативен фонд</v>
      </c>
      <c r="B189" s="466" t="str">
        <f t="shared" si="19"/>
        <v>РГ-05-1574</v>
      </c>
      <c r="C189" s="467">
        <f t="shared" si="20"/>
        <v>45291</v>
      </c>
      <c r="D189" s="471" t="s">
        <v>890</v>
      </c>
      <c r="E189" s="472" t="s">
        <v>157</v>
      </c>
      <c r="F189" s="466" t="s">
        <v>1371</v>
      </c>
      <c r="G189" s="470">
        <f>'7-RP'!C16</f>
        <v>0</v>
      </c>
    </row>
    <row r="190" spans="1:7" ht="15.75">
      <c r="A190" s="465" t="str">
        <f t="shared" si="18"/>
        <v>ДФ ДСК Консервативен фонд</v>
      </c>
      <c r="B190" s="466" t="str">
        <f t="shared" si="19"/>
        <v>РГ-05-1574</v>
      </c>
      <c r="C190" s="467">
        <f t="shared" si="20"/>
        <v>45291</v>
      </c>
      <c r="D190" s="471" t="s">
        <v>891</v>
      </c>
      <c r="E190" s="473" t="s">
        <v>96</v>
      </c>
      <c r="F190" s="466" t="s">
        <v>1371</v>
      </c>
      <c r="G190" s="470">
        <f>'7-RP'!C17</f>
        <v>0</v>
      </c>
    </row>
    <row r="191" spans="1:7" ht="15.75">
      <c r="A191" s="465" t="str">
        <f t="shared" si="18"/>
        <v>ДФ ДСК Консервативен фонд</v>
      </c>
      <c r="B191" s="466" t="str">
        <f t="shared" si="19"/>
        <v>РГ-05-1574</v>
      </c>
      <c r="C191" s="467">
        <f t="shared" si="20"/>
        <v>45291</v>
      </c>
      <c r="D191" s="471" t="s">
        <v>892</v>
      </c>
      <c r="E191" s="473" t="s">
        <v>104</v>
      </c>
      <c r="F191" s="466" t="s">
        <v>1371</v>
      </c>
      <c r="G191" s="470">
        <f>'7-RP'!C18</f>
        <v>0</v>
      </c>
    </row>
    <row r="192" spans="1:7" ht="15.75">
      <c r="A192" s="465" t="str">
        <f t="shared" si="18"/>
        <v>ДФ ДСК Консервативен фонд</v>
      </c>
      <c r="B192" s="466" t="str">
        <f t="shared" si="19"/>
        <v>РГ-05-1574</v>
      </c>
      <c r="C192" s="467">
        <f t="shared" si="20"/>
        <v>45291</v>
      </c>
      <c r="D192" s="471" t="s">
        <v>992</v>
      </c>
      <c r="E192" s="473" t="s">
        <v>10</v>
      </c>
      <c r="F192" s="466" t="s">
        <v>1371</v>
      </c>
      <c r="G192" s="470">
        <f>'7-RP'!C19</f>
        <v>0</v>
      </c>
    </row>
    <row r="193" spans="1:7" ht="31.5">
      <c r="A193" s="465" t="str">
        <f t="shared" si="18"/>
        <v>ДФ ДСК Консервативен фонд</v>
      </c>
      <c r="B193" s="466" t="str">
        <f t="shared" si="19"/>
        <v>РГ-05-1574</v>
      </c>
      <c r="C193" s="467">
        <f t="shared" si="20"/>
        <v>45291</v>
      </c>
      <c r="D193" s="471" t="s">
        <v>893</v>
      </c>
      <c r="E193" s="472" t="s">
        <v>158</v>
      </c>
      <c r="F193" s="466" t="s">
        <v>1371</v>
      </c>
      <c r="G193" s="470">
        <f>'7-RP'!C20</f>
        <v>0</v>
      </c>
    </row>
    <row r="194" spans="1:7" ht="15.75">
      <c r="A194" s="465" t="str">
        <f t="shared" si="18"/>
        <v>ДФ ДСК Консервативен фонд</v>
      </c>
      <c r="B194" s="466" t="str">
        <f t="shared" si="19"/>
        <v>РГ-05-1574</v>
      </c>
      <c r="C194" s="467">
        <f t="shared" si="20"/>
        <v>45291</v>
      </c>
      <c r="D194" s="471" t="s">
        <v>894</v>
      </c>
      <c r="E194" s="473" t="s">
        <v>99</v>
      </c>
      <c r="F194" s="466" t="s">
        <v>1371</v>
      </c>
      <c r="G194" s="470">
        <f>'7-RP'!C21</f>
        <v>0</v>
      </c>
    </row>
    <row r="195" spans="1:7" ht="15.75">
      <c r="A195" s="465" t="str">
        <f t="shared" si="18"/>
        <v>ДФ ДСК Консервативен фонд</v>
      </c>
      <c r="B195" s="466" t="str">
        <f t="shared" si="19"/>
        <v>РГ-05-1574</v>
      </c>
      <c r="C195" s="467">
        <f t="shared" si="20"/>
        <v>45291</v>
      </c>
      <c r="D195" s="471" t="s">
        <v>895</v>
      </c>
      <c r="E195" s="473" t="s">
        <v>97</v>
      </c>
      <c r="F195" s="466" t="s">
        <v>1371</v>
      </c>
      <c r="G195" s="470">
        <f>'7-RP'!C22</f>
        <v>0</v>
      </c>
    </row>
    <row r="196" spans="1:7" ht="15.75">
      <c r="A196" s="465" t="str">
        <f t="shared" si="18"/>
        <v>ДФ ДСК Консервативен фонд</v>
      </c>
      <c r="B196" s="466" t="str">
        <f t="shared" si="19"/>
        <v>РГ-05-1574</v>
      </c>
      <c r="C196" s="467">
        <f t="shared" si="20"/>
        <v>45291</v>
      </c>
      <c r="D196" s="471" t="s">
        <v>896</v>
      </c>
      <c r="E196" s="473" t="s">
        <v>10</v>
      </c>
      <c r="F196" s="466" t="s">
        <v>1371</v>
      </c>
      <c r="G196" s="470">
        <f>'7-RP'!C23</f>
        <v>0</v>
      </c>
    </row>
    <row r="197" spans="1:7" ht="15.75">
      <c r="A197" s="465" t="str">
        <f t="shared" si="18"/>
        <v>ДФ ДСК Консервативен фонд</v>
      </c>
      <c r="B197" s="466" t="str">
        <f t="shared" si="19"/>
        <v>РГ-05-1574</v>
      </c>
      <c r="C197" s="467">
        <f t="shared" si="20"/>
        <v>45291</v>
      </c>
      <c r="D197" s="471" t="s">
        <v>897</v>
      </c>
      <c r="E197" s="472" t="s">
        <v>119</v>
      </c>
      <c r="F197" s="466" t="s">
        <v>1371</v>
      </c>
      <c r="G197" s="470">
        <f>'7-RP'!C24</f>
        <v>0</v>
      </c>
    </row>
    <row r="198" spans="1:7" ht="15.75">
      <c r="A198" s="465" t="str">
        <f t="shared" si="18"/>
        <v>ДФ ДСК Консервативен фонд</v>
      </c>
      <c r="B198" s="466" t="str">
        <f t="shared" si="19"/>
        <v>РГ-05-1574</v>
      </c>
      <c r="C198" s="467">
        <f t="shared" si="20"/>
        <v>45291</v>
      </c>
      <c r="D198" s="471" t="s">
        <v>898</v>
      </c>
      <c r="E198" s="469" t="s">
        <v>71</v>
      </c>
      <c r="F198" s="466" t="s">
        <v>1371</v>
      </c>
      <c r="G198" s="470">
        <f>'7-RP'!C25</f>
        <v>0</v>
      </c>
    </row>
    <row r="199" spans="1:7" ht="15.75">
      <c r="A199" s="474" t="str">
        <f t="shared" si="18"/>
        <v>ДФ ДСК Консервативен фонд</v>
      </c>
      <c r="B199" s="475" t="str">
        <f t="shared" si="19"/>
        <v>РГ-05-1574</v>
      </c>
      <c r="C199" s="476">
        <f t="shared" si="20"/>
        <v>45291</v>
      </c>
      <c r="D199" s="477"/>
      <c r="E199" s="478" t="s">
        <v>86</v>
      </c>
      <c r="F199" s="475" t="s">
        <v>1372</v>
      </c>
      <c r="G199" s="479">
        <f>'7-RP'!C31</f>
        <v>0</v>
      </c>
    </row>
    <row r="200" spans="1:7" ht="15.75">
      <c r="A200" s="474" t="str">
        <f t="shared" si="18"/>
        <v>ДФ ДСК Консервативен фонд</v>
      </c>
      <c r="B200" s="475" t="str">
        <f t="shared" si="19"/>
        <v>РГ-05-1574</v>
      </c>
      <c r="C200" s="476">
        <f t="shared" si="20"/>
        <v>45291</v>
      </c>
      <c r="D200" s="480" t="s">
        <v>899</v>
      </c>
      <c r="E200" s="481" t="s">
        <v>87</v>
      </c>
      <c r="F200" s="475" t="s">
        <v>1372</v>
      </c>
      <c r="G200" s="479">
        <f>'7-RP'!C32</f>
        <v>0</v>
      </c>
    </row>
    <row r="201" spans="1:7" ht="15.75">
      <c r="A201" s="474" t="str">
        <f t="shared" si="18"/>
        <v>ДФ ДСК Консервативен фонд</v>
      </c>
      <c r="B201" s="475" t="str">
        <f t="shared" si="19"/>
        <v>РГ-05-1574</v>
      </c>
      <c r="C201" s="476">
        <f t="shared" si="20"/>
        <v>45291</v>
      </c>
      <c r="D201" s="480" t="s">
        <v>900</v>
      </c>
      <c r="E201" s="481" t="s">
        <v>911</v>
      </c>
      <c r="F201" s="475" t="s">
        <v>1372</v>
      </c>
      <c r="G201" s="479">
        <f>'7-RP'!C33</f>
        <v>0</v>
      </c>
    </row>
    <row r="202" spans="1:7" ht="15.75">
      <c r="A202" s="474" t="str">
        <f aca="true" t="shared" si="21" ref="A202:A214">dfName</f>
        <v>ДФ ДСК Консервативен фонд</v>
      </c>
      <c r="B202" s="475" t="str">
        <f aca="true" t="shared" si="22" ref="B202:B214">dfRG</f>
        <v>РГ-05-1574</v>
      </c>
      <c r="C202" s="476">
        <f aca="true" t="shared" si="23" ref="C202:C214">EndDate</f>
        <v>45291</v>
      </c>
      <c r="D202" s="480" t="s">
        <v>901</v>
      </c>
      <c r="E202" s="482" t="s">
        <v>159</v>
      </c>
      <c r="F202" s="475" t="s">
        <v>1372</v>
      </c>
      <c r="G202" s="479">
        <f>'7-RP'!C34</f>
        <v>0</v>
      </c>
    </row>
    <row r="203" spans="1:7" ht="15.75">
      <c r="A203" s="474" t="str">
        <f t="shared" si="21"/>
        <v>ДФ ДСК Консервативен фонд</v>
      </c>
      <c r="B203" s="475" t="str">
        <f t="shared" si="22"/>
        <v>РГ-05-1574</v>
      </c>
      <c r="C203" s="476">
        <f t="shared" si="23"/>
        <v>45291</v>
      </c>
      <c r="D203" s="480" t="s">
        <v>902</v>
      </c>
      <c r="E203" s="482" t="s">
        <v>98</v>
      </c>
      <c r="F203" s="475" t="s">
        <v>1372</v>
      </c>
      <c r="G203" s="479">
        <f>'7-RP'!C35</f>
        <v>0</v>
      </c>
    </row>
    <row r="204" spans="1:7" ht="15.75">
      <c r="A204" s="474" t="str">
        <f t="shared" si="21"/>
        <v>ДФ ДСК Консервативен фонд</v>
      </c>
      <c r="B204" s="475" t="str">
        <f t="shared" si="22"/>
        <v>РГ-05-1574</v>
      </c>
      <c r="C204" s="476">
        <f t="shared" si="23"/>
        <v>45291</v>
      </c>
      <c r="D204" s="480" t="s">
        <v>903</v>
      </c>
      <c r="E204" s="482" t="s">
        <v>118</v>
      </c>
      <c r="F204" s="475" t="s">
        <v>1372</v>
      </c>
      <c r="G204" s="479">
        <f>'7-RP'!C36</f>
        <v>0</v>
      </c>
    </row>
    <row r="205" spans="1:7" ht="15.75">
      <c r="A205" s="474" t="str">
        <f t="shared" si="21"/>
        <v>ДФ ДСК Консервативен фонд</v>
      </c>
      <c r="B205" s="475" t="str">
        <f t="shared" si="22"/>
        <v>РГ-05-1574</v>
      </c>
      <c r="C205" s="476">
        <f t="shared" si="23"/>
        <v>45291</v>
      </c>
      <c r="D205" s="480" t="s">
        <v>904</v>
      </c>
      <c r="E205" s="481" t="s">
        <v>120</v>
      </c>
      <c r="F205" s="475" t="s">
        <v>1372</v>
      </c>
      <c r="G205" s="479">
        <f>'7-RP'!C37</f>
        <v>0</v>
      </c>
    </row>
    <row r="206" spans="1:7" ht="15.75">
      <c r="A206" s="474" t="str">
        <f t="shared" si="21"/>
        <v>ДФ ДСК Консервативен фонд</v>
      </c>
      <c r="B206" s="475" t="str">
        <f t="shared" si="22"/>
        <v>РГ-05-1574</v>
      </c>
      <c r="C206" s="476">
        <f t="shared" si="23"/>
        <v>45291</v>
      </c>
      <c r="D206" s="480" t="s">
        <v>905</v>
      </c>
      <c r="E206" s="481" t="s">
        <v>139</v>
      </c>
      <c r="F206" s="475" t="s">
        <v>1372</v>
      </c>
      <c r="G206" s="479">
        <f>'7-RP'!C38</f>
        <v>0</v>
      </c>
    </row>
    <row r="207" spans="1:7" ht="15.75">
      <c r="A207" s="474" t="str">
        <f t="shared" si="21"/>
        <v>ДФ ДСК Консервативен фонд</v>
      </c>
      <c r="B207" s="475" t="str">
        <f t="shared" si="22"/>
        <v>РГ-05-1574</v>
      </c>
      <c r="C207" s="476">
        <f t="shared" si="23"/>
        <v>45291</v>
      </c>
      <c r="D207" s="480" t="s">
        <v>906</v>
      </c>
      <c r="E207" s="481" t="s">
        <v>102</v>
      </c>
      <c r="F207" s="475" t="s">
        <v>1372</v>
      </c>
      <c r="G207" s="479">
        <f>'7-RP'!C39</f>
        <v>0</v>
      </c>
    </row>
    <row r="208" spans="1:7" ht="15.75">
      <c r="A208" s="474" t="str">
        <f t="shared" si="21"/>
        <v>ДФ ДСК Консервативен фонд</v>
      </c>
      <c r="B208" s="475" t="str">
        <f t="shared" si="22"/>
        <v>РГ-05-1574</v>
      </c>
      <c r="C208" s="476">
        <f t="shared" si="23"/>
        <v>45291</v>
      </c>
      <c r="D208" s="480" t="s">
        <v>907</v>
      </c>
      <c r="E208" s="481" t="s">
        <v>103</v>
      </c>
      <c r="F208" s="475" t="s">
        <v>1372</v>
      </c>
      <c r="G208" s="479">
        <f>'7-RP'!C40</f>
        <v>0</v>
      </c>
    </row>
    <row r="209" spans="1:7" ht="31.5">
      <c r="A209" s="474" t="str">
        <f t="shared" si="21"/>
        <v>ДФ ДСК Консервативен фонд</v>
      </c>
      <c r="B209" s="475" t="str">
        <f t="shared" si="22"/>
        <v>РГ-05-1574</v>
      </c>
      <c r="C209" s="476">
        <f t="shared" si="23"/>
        <v>45291</v>
      </c>
      <c r="D209" s="480" t="s">
        <v>908</v>
      </c>
      <c r="E209" s="481" t="s">
        <v>993</v>
      </c>
      <c r="F209" s="475" t="s">
        <v>1372</v>
      </c>
      <c r="G209" s="479">
        <f>'7-RP'!C41</f>
        <v>0</v>
      </c>
    </row>
    <row r="210" spans="1:7" ht="31.5">
      <c r="A210" s="474" t="str">
        <f t="shared" si="21"/>
        <v>ДФ ДСК Консервативен фонд</v>
      </c>
      <c r="B210" s="475" t="str">
        <f t="shared" si="22"/>
        <v>РГ-05-1574</v>
      </c>
      <c r="C210" s="476">
        <f t="shared" si="23"/>
        <v>45291</v>
      </c>
      <c r="D210" s="480" t="s">
        <v>909</v>
      </c>
      <c r="E210" s="481" t="s">
        <v>994</v>
      </c>
      <c r="F210" s="475" t="s">
        <v>1372</v>
      </c>
      <c r="G210" s="479">
        <f>'7-RP'!C42</f>
        <v>0</v>
      </c>
    </row>
    <row r="211" spans="1:7" ht="31.5">
      <c r="A211" s="474" t="str">
        <f t="shared" si="21"/>
        <v>ДФ ДСК Консервативен фонд</v>
      </c>
      <c r="B211" s="475" t="str">
        <f t="shared" si="22"/>
        <v>РГ-05-1574</v>
      </c>
      <c r="C211" s="476">
        <f t="shared" si="23"/>
        <v>45291</v>
      </c>
      <c r="D211" s="480" t="s">
        <v>913</v>
      </c>
      <c r="E211" s="481" t="s">
        <v>142</v>
      </c>
      <c r="F211" s="475" t="s">
        <v>1372</v>
      </c>
      <c r="G211" s="479">
        <f>'7-RP'!C43</f>
        <v>0</v>
      </c>
    </row>
    <row r="212" spans="1:7" ht="15.75">
      <c r="A212" s="474" t="str">
        <f t="shared" si="21"/>
        <v>ДФ ДСК Консервативен фонд</v>
      </c>
      <c r="B212" s="475" t="str">
        <f t="shared" si="22"/>
        <v>РГ-05-1574</v>
      </c>
      <c r="C212" s="476">
        <f t="shared" si="23"/>
        <v>45291</v>
      </c>
      <c r="D212" s="480" t="s">
        <v>996</v>
      </c>
      <c r="E212" s="481" t="s">
        <v>995</v>
      </c>
      <c r="F212" s="475" t="s">
        <v>1372</v>
      </c>
      <c r="G212" s="479">
        <f>'7-RP'!C44</f>
        <v>0</v>
      </c>
    </row>
    <row r="213" spans="1:7" ht="15.75">
      <c r="A213" s="474" t="str">
        <f t="shared" si="21"/>
        <v>ДФ ДСК Консервативен фонд</v>
      </c>
      <c r="B213" s="475" t="str">
        <f t="shared" si="22"/>
        <v>РГ-05-1574</v>
      </c>
      <c r="C213" s="476">
        <f t="shared" si="23"/>
        <v>45291</v>
      </c>
      <c r="D213" s="480" t="s">
        <v>997</v>
      </c>
      <c r="E213" s="482" t="s">
        <v>88</v>
      </c>
      <c r="F213" s="475" t="s">
        <v>1372</v>
      </c>
      <c r="G213" s="479">
        <f>'7-RP'!C45</f>
        <v>0</v>
      </c>
    </row>
    <row r="214" spans="1:7" ht="16.5" thickBot="1">
      <c r="A214" s="483" t="str">
        <f t="shared" si="21"/>
        <v>ДФ ДСК Консервативен фонд</v>
      </c>
      <c r="B214" s="484" t="str">
        <f t="shared" si="22"/>
        <v>РГ-05-1574</v>
      </c>
      <c r="C214" s="485">
        <f t="shared" si="23"/>
        <v>45291</v>
      </c>
      <c r="D214" s="486" t="s">
        <v>910</v>
      </c>
      <c r="E214" s="487" t="s">
        <v>75</v>
      </c>
      <c r="F214" s="484" t="s">
        <v>1372</v>
      </c>
      <c r="G214" s="48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4">
      <selection activeCell="G29" sqref="G29:G3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КОНСЕРВАТИВЕН ФОНД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31.12.2023 г.</v>
      </c>
      <c r="B4" s="92"/>
      <c r="C4" s="92"/>
      <c r="D4" s="92"/>
      <c r="E4" s="92"/>
      <c r="F4" s="225" t="s">
        <v>914</v>
      </c>
      <c r="G4" s="234">
        <f>ReportedCompletionDate</f>
        <v>45373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0"/>
      <c r="C10" s="258"/>
      <c r="D10" s="258"/>
      <c r="E10" s="122" t="s">
        <v>24</v>
      </c>
      <c r="F10" s="262"/>
      <c r="G10" s="258"/>
      <c r="H10" s="258"/>
    </row>
    <row r="11" spans="1:32" s="153" customFormat="1" ht="15.75">
      <c r="A11" s="123" t="s">
        <v>925</v>
      </c>
      <c r="B11" s="223"/>
      <c r="C11" s="251"/>
      <c r="D11" s="251"/>
      <c r="E11" s="123" t="s">
        <v>930</v>
      </c>
      <c r="F11" s="223" t="s">
        <v>196</v>
      </c>
      <c r="G11" s="250">
        <v>18180863</v>
      </c>
      <c r="H11" s="250">
        <v>22729084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1" t="s">
        <v>165</v>
      </c>
      <c r="C12" s="243">
        <f>C13+C14</f>
        <v>0</v>
      </c>
      <c r="D12" s="243">
        <f>D13+D14</f>
        <v>0</v>
      </c>
      <c r="E12" s="123" t="s">
        <v>929</v>
      </c>
      <c r="F12" s="261"/>
      <c r="G12" s="243"/>
      <c r="H12" s="243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4"/>
      <c r="D13" s="244"/>
      <c r="E13" s="125" t="s">
        <v>136</v>
      </c>
      <c r="F13" s="141" t="s">
        <v>197</v>
      </c>
      <c r="G13" s="231">
        <v>55352</v>
      </c>
      <c r="H13" s="231">
        <v>-36872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1" t="s">
        <v>167</v>
      </c>
      <c r="C14" s="231"/>
      <c r="D14" s="231"/>
      <c r="E14" s="125" t="s">
        <v>25</v>
      </c>
      <c r="F14" s="261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1" t="s">
        <v>168</v>
      </c>
      <c r="C15" s="231"/>
      <c r="D15" s="231"/>
      <c r="E15" s="125" t="s">
        <v>112</v>
      </c>
      <c r="F15" s="261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1">
        <f>C12+C15</f>
        <v>0</v>
      </c>
      <c r="D16" s="251">
        <f>D12+D15</f>
        <v>0</v>
      </c>
      <c r="E16" s="127" t="s">
        <v>23</v>
      </c>
      <c r="F16" s="223" t="s">
        <v>200</v>
      </c>
      <c r="G16" s="251">
        <f>SUM(G13:G15)</f>
        <v>55352</v>
      </c>
      <c r="H16" s="251">
        <f>SUM(H13:H15)</f>
        <v>-36872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0"/>
      <c r="D17" s="250"/>
      <c r="E17" s="123" t="s">
        <v>928</v>
      </c>
      <c r="F17" s="223"/>
      <c r="G17" s="251"/>
      <c r="H17" s="251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1">
        <f>C16+C17</f>
        <v>0</v>
      </c>
      <c r="D18" s="251">
        <f>D16+D17</f>
        <v>0</v>
      </c>
      <c r="E18" s="125" t="s">
        <v>26</v>
      </c>
      <c r="F18" s="261" t="s">
        <v>201</v>
      </c>
      <c r="G18" s="243">
        <f>SUM(G19:G20)</f>
        <v>-713374</v>
      </c>
      <c r="H18" s="243">
        <f>SUM(H19:H20)</f>
        <v>1215949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2"/>
      <c r="C19" s="251"/>
      <c r="D19" s="251"/>
      <c r="E19" s="264" t="s">
        <v>27</v>
      </c>
      <c r="F19" s="261" t="s">
        <v>202</v>
      </c>
      <c r="G19" s="231">
        <v>1367357</v>
      </c>
      <c r="H19" s="231">
        <v>1367357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2"/>
      <c r="C20" s="251"/>
      <c r="D20" s="251"/>
      <c r="E20" s="264" t="s">
        <v>28</v>
      </c>
      <c r="F20" s="261" t="s">
        <v>203</v>
      </c>
      <c r="G20" s="231">
        <v>-2080731</v>
      </c>
      <c r="H20" s="231">
        <v>-151408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5"/>
      <c r="E21" s="286" t="s">
        <v>989</v>
      </c>
      <c r="F21" s="230" t="s">
        <v>204</v>
      </c>
      <c r="G21" s="231">
        <v>765442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427844</v>
      </c>
      <c r="D22" s="285">
        <v>5119589</v>
      </c>
      <c r="E22" s="286" t="s">
        <v>990</v>
      </c>
      <c r="F22" s="230" t="s">
        <v>991</v>
      </c>
      <c r="G22" s="231"/>
      <c r="H22" s="231">
        <v>-1929323</v>
      </c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1">
        <f>G19+G21+G20+G22</f>
        <v>52068</v>
      </c>
      <c r="H23" s="251">
        <f>H19+H21+H20+H22</f>
        <v>-713374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2" t="s">
        <v>206</v>
      </c>
      <c r="G24" s="251">
        <f>G11+G16+G23</f>
        <v>18288283</v>
      </c>
      <c r="H24" s="251">
        <f>H11+H16+H23</f>
        <v>21978838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2" t="s">
        <v>176</v>
      </c>
      <c r="C25" s="251">
        <f>SUM(C21:C24)</f>
        <v>427844</v>
      </c>
      <c r="D25" s="251">
        <f>SUM(D21:D24)</f>
        <v>5119589</v>
      </c>
      <c r="E25" s="128"/>
      <c r="F25" s="230"/>
      <c r="G25" s="243"/>
      <c r="H25" s="243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2"/>
      <c r="C26" s="251"/>
      <c r="D26" s="251"/>
      <c r="E26" s="122" t="s">
        <v>33</v>
      </c>
      <c r="F26" s="262"/>
      <c r="G26" s="251"/>
      <c r="H26" s="251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3">
        <f>SUM(C28:C31)</f>
        <v>15677907</v>
      </c>
      <c r="D27" s="243">
        <f>SUM(D28:D31)</f>
        <v>16655923</v>
      </c>
      <c r="E27" s="126" t="s">
        <v>138</v>
      </c>
      <c r="F27" s="261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/>
      <c r="D28" s="231"/>
      <c r="E28" s="125" t="s">
        <v>125</v>
      </c>
      <c r="F28" s="261" t="s">
        <v>208</v>
      </c>
      <c r="G28" s="243">
        <f>SUM(G29:G31)</f>
        <v>16050</v>
      </c>
      <c r="H28" s="243">
        <f>SUM(H29:H31)</f>
        <v>5473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7"/>
      <c r="D29" s="257"/>
      <c r="E29" s="264" t="s">
        <v>161</v>
      </c>
      <c r="F29" s="261" t="s">
        <v>209</v>
      </c>
      <c r="G29" s="257">
        <v>330</v>
      </c>
      <c r="H29" s="257">
        <v>390</v>
      </c>
    </row>
    <row r="30" spans="1:8" ht="15.75">
      <c r="A30" s="294" t="s">
        <v>100</v>
      </c>
      <c r="B30" s="230" t="s">
        <v>180</v>
      </c>
      <c r="C30" s="257">
        <v>15677907</v>
      </c>
      <c r="D30" s="257">
        <v>16655923</v>
      </c>
      <c r="E30" s="264" t="s">
        <v>94</v>
      </c>
      <c r="F30" s="261" t="s">
        <v>210</v>
      </c>
      <c r="G30" s="257">
        <v>15720</v>
      </c>
      <c r="H30" s="257">
        <v>5083</v>
      </c>
    </row>
    <row r="31" spans="1:8" ht="15.75">
      <c r="A31" s="294" t="s">
        <v>10</v>
      </c>
      <c r="B31" s="230" t="s">
        <v>181</v>
      </c>
      <c r="C31" s="257"/>
      <c r="D31" s="257"/>
      <c r="E31" s="264" t="s">
        <v>107</v>
      </c>
      <c r="F31" s="230" t="s">
        <v>211</v>
      </c>
      <c r="G31" s="257"/>
      <c r="H31" s="257"/>
    </row>
    <row r="32" spans="1:8" ht="15.75">
      <c r="A32" s="128" t="s">
        <v>129</v>
      </c>
      <c r="B32" s="230" t="s">
        <v>182</v>
      </c>
      <c r="C32" s="257"/>
      <c r="D32" s="257"/>
      <c r="E32" s="126" t="s">
        <v>120</v>
      </c>
      <c r="F32" s="261" t="s">
        <v>212</v>
      </c>
      <c r="G32" s="257"/>
      <c r="H32" s="257"/>
    </row>
    <row r="33" spans="1:8" ht="15.75">
      <c r="A33" s="128" t="s">
        <v>130</v>
      </c>
      <c r="B33" s="230" t="s">
        <v>183</v>
      </c>
      <c r="C33" s="257">
        <v>1992069</v>
      </c>
      <c r="D33" s="257"/>
      <c r="E33" s="128" t="s">
        <v>139</v>
      </c>
      <c r="F33" s="230" t="s">
        <v>213</v>
      </c>
      <c r="G33" s="257"/>
      <c r="H33" s="257"/>
    </row>
    <row r="34" spans="1:8" ht="15.75">
      <c r="A34" s="128" t="s">
        <v>131</v>
      </c>
      <c r="B34" s="230" t="s">
        <v>184</v>
      </c>
      <c r="C34" s="257"/>
      <c r="D34" s="257"/>
      <c r="E34" s="126" t="s">
        <v>102</v>
      </c>
      <c r="F34" s="261" t="s">
        <v>214</v>
      </c>
      <c r="G34" s="257"/>
      <c r="H34" s="257"/>
    </row>
    <row r="35" spans="1:8" ht="15.75">
      <c r="A35" s="128" t="s">
        <v>132</v>
      </c>
      <c r="B35" s="230" t="s">
        <v>185</v>
      </c>
      <c r="C35" s="257"/>
      <c r="D35" s="257"/>
      <c r="E35" s="126" t="s">
        <v>103</v>
      </c>
      <c r="F35" s="261" t="s">
        <v>215</v>
      </c>
      <c r="G35" s="257"/>
      <c r="H35" s="257"/>
    </row>
    <row r="36" spans="1:8" ht="15.75">
      <c r="A36" s="128" t="s">
        <v>133</v>
      </c>
      <c r="B36" s="230" t="s">
        <v>186</v>
      </c>
      <c r="C36" s="257"/>
      <c r="D36" s="257"/>
      <c r="E36" s="126" t="s">
        <v>140</v>
      </c>
      <c r="F36" s="261" t="s">
        <v>216</v>
      </c>
      <c r="G36" s="257"/>
      <c r="H36" s="257"/>
    </row>
    <row r="37" spans="1:8" ht="15.75">
      <c r="A37" s="129" t="s">
        <v>12</v>
      </c>
      <c r="B37" s="230" t="s">
        <v>187</v>
      </c>
      <c r="C37" s="242">
        <f>SUM(C32:C36)+C27</f>
        <v>17669976</v>
      </c>
      <c r="D37" s="242">
        <f>SUM(D32:D36)+D27</f>
        <v>16655923</v>
      </c>
      <c r="E37" s="128" t="s">
        <v>141</v>
      </c>
      <c r="F37" s="230" t="s">
        <v>217</v>
      </c>
      <c r="G37" s="257"/>
      <c r="H37" s="257"/>
    </row>
    <row r="38" spans="1:8" ht="16.5" customHeight="1">
      <c r="A38" s="122" t="s">
        <v>932</v>
      </c>
      <c r="B38" s="262"/>
      <c r="C38" s="258"/>
      <c r="D38" s="258"/>
      <c r="E38" s="126" t="s">
        <v>142</v>
      </c>
      <c r="F38" s="141" t="s">
        <v>218</v>
      </c>
      <c r="G38" s="257"/>
      <c r="H38" s="257"/>
    </row>
    <row r="39" spans="1:8" ht="15.75">
      <c r="A39" s="125" t="s">
        <v>134</v>
      </c>
      <c r="B39" s="261" t="s">
        <v>188</v>
      </c>
      <c r="C39" s="257">
        <v>197947</v>
      </c>
      <c r="D39" s="257">
        <v>208799</v>
      </c>
      <c r="E39" s="126" t="s">
        <v>113</v>
      </c>
      <c r="F39" s="261" t="s">
        <v>219</v>
      </c>
      <c r="G39" s="257"/>
      <c r="H39" s="257"/>
    </row>
    <row r="40" spans="1:8" ht="15.75">
      <c r="A40" s="125" t="s">
        <v>93</v>
      </c>
      <c r="B40" s="261" t="s">
        <v>189</v>
      </c>
      <c r="C40" s="257"/>
      <c r="D40" s="257"/>
      <c r="E40" s="129" t="s">
        <v>34</v>
      </c>
      <c r="F40" s="262" t="s">
        <v>220</v>
      </c>
      <c r="G40" s="258">
        <f>SUM(G32:G39)+G28+G27</f>
        <v>16050</v>
      </c>
      <c r="H40" s="258">
        <f>SUM(H32:H39)+H28+H27</f>
        <v>5473</v>
      </c>
    </row>
    <row r="41" spans="1:8" ht="15.75">
      <c r="A41" s="125" t="s">
        <v>135</v>
      </c>
      <c r="B41" s="261" t="s">
        <v>190</v>
      </c>
      <c r="C41" s="257"/>
      <c r="D41" s="257"/>
      <c r="E41" s="129"/>
      <c r="F41" s="262"/>
      <c r="G41" s="258"/>
      <c r="H41" s="258"/>
    </row>
    <row r="42" spans="1:8" ht="15.75">
      <c r="A42" s="125" t="s">
        <v>101</v>
      </c>
      <c r="B42" s="261" t="s">
        <v>191</v>
      </c>
      <c r="C42" s="257">
        <v>8566</v>
      </c>
      <c r="D42" s="257"/>
      <c r="E42" s="128"/>
      <c r="F42" s="230"/>
      <c r="G42" s="242"/>
      <c r="H42" s="242"/>
    </row>
    <row r="43" spans="1:8" ht="15.75">
      <c r="A43" s="127" t="s">
        <v>13</v>
      </c>
      <c r="B43" s="223" t="s">
        <v>192</v>
      </c>
      <c r="C43" s="258">
        <f>SUM(C39:C42)</f>
        <v>206513</v>
      </c>
      <c r="D43" s="258">
        <f>SUM(D39:D42)</f>
        <v>208799</v>
      </c>
      <c r="E43" s="128"/>
      <c r="F43" s="230"/>
      <c r="G43" s="242"/>
      <c r="H43" s="242"/>
    </row>
    <row r="44" spans="1:8" ht="15.75">
      <c r="A44" s="123" t="s">
        <v>933</v>
      </c>
      <c r="B44" s="223" t="s">
        <v>193</v>
      </c>
      <c r="C44" s="259"/>
      <c r="D44" s="259"/>
      <c r="E44" s="128"/>
      <c r="F44" s="230"/>
      <c r="G44" s="242"/>
      <c r="H44" s="242"/>
    </row>
    <row r="45" spans="1:8" ht="15.75">
      <c r="A45" s="127" t="s">
        <v>34</v>
      </c>
      <c r="B45" s="223" t="s">
        <v>194</v>
      </c>
      <c r="C45" s="258">
        <f>C25+C37+C43+C44</f>
        <v>18304333</v>
      </c>
      <c r="D45" s="258">
        <f>D25+D37+D43+D44</f>
        <v>21984311</v>
      </c>
      <c r="E45" s="128"/>
      <c r="F45" s="230"/>
      <c r="G45" s="242"/>
      <c r="H45" s="242"/>
    </row>
    <row r="46" spans="1:8" ht="15.75">
      <c r="A46" s="128"/>
      <c r="B46" s="230"/>
      <c r="C46" s="242"/>
      <c r="D46" s="242"/>
      <c r="E46" s="128"/>
      <c r="F46" s="230"/>
      <c r="G46" s="242"/>
      <c r="H46" s="242"/>
    </row>
    <row r="47" spans="1:8" ht="15.75">
      <c r="A47" s="263" t="s">
        <v>36</v>
      </c>
      <c r="B47" s="223" t="s">
        <v>195</v>
      </c>
      <c r="C47" s="608">
        <f>C18+C45</f>
        <v>18304333</v>
      </c>
      <c r="D47" s="608">
        <f>D18+D45</f>
        <v>21984311</v>
      </c>
      <c r="E47" s="263" t="s">
        <v>35</v>
      </c>
      <c r="F47" s="223" t="s">
        <v>221</v>
      </c>
      <c r="G47" s="609">
        <f>G24+G40</f>
        <v>18304333</v>
      </c>
      <c r="H47" s="609">
        <f>H24+H40</f>
        <v>21984311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1">
      <selection activeCell="G25" sqref="G25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КОНСЕРВАТИВЕН ФОНД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01.01.2023 - 31.12.2023</v>
      </c>
      <c r="B4" s="91"/>
      <c r="C4" s="90"/>
      <c r="D4" s="91"/>
      <c r="E4" s="91"/>
      <c r="F4" s="76" t="s">
        <v>914</v>
      </c>
      <c r="G4" s="490">
        <f>ReportedCompletionDate</f>
        <v>45373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2" t="s">
        <v>18</v>
      </c>
      <c r="B11" s="373"/>
      <c r="C11" s="248"/>
      <c r="D11" s="248"/>
      <c r="E11" s="252" t="s">
        <v>37</v>
      </c>
      <c r="F11" s="373"/>
      <c r="G11" s="248"/>
      <c r="H11" s="248"/>
      <c r="I11" s="137"/>
    </row>
    <row r="12" spans="1:9" s="124" customFormat="1" ht="15.75">
      <c r="A12" s="136" t="s">
        <v>19</v>
      </c>
      <c r="B12" s="372" t="s">
        <v>794</v>
      </c>
      <c r="C12" s="244"/>
      <c r="D12" s="244">
        <v>7130</v>
      </c>
      <c r="E12" s="136" t="s">
        <v>38</v>
      </c>
      <c r="F12" s="372" t="s">
        <v>811</v>
      </c>
      <c r="G12" s="244">
        <v>3222</v>
      </c>
      <c r="H12" s="244"/>
      <c r="I12" s="132"/>
    </row>
    <row r="13" spans="1:9" s="124" customFormat="1" ht="31.5">
      <c r="A13" s="136" t="s">
        <v>936</v>
      </c>
      <c r="B13" s="372" t="s">
        <v>795</v>
      </c>
      <c r="C13" s="244">
        <v>569</v>
      </c>
      <c r="D13" s="244">
        <v>798</v>
      </c>
      <c r="E13" s="136" t="s">
        <v>939</v>
      </c>
      <c r="F13" s="372" t="s">
        <v>812</v>
      </c>
      <c r="G13" s="244">
        <v>1467</v>
      </c>
      <c r="H13" s="244">
        <v>13418</v>
      </c>
      <c r="I13" s="132"/>
    </row>
    <row r="14" spans="1:9" s="124" customFormat="1" ht="31.5">
      <c r="A14" s="136" t="s">
        <v>937</v>
      </c>
      <c r="B14" s="372" t="s">
        <v>796</v>
      </c>
      <c r="C14" s="244">
        <v>1386551</v>
      </c>
      <c r="D14" s="244">
        <v>4648361</v>
      </c>
      <c r="E14" s="136" t="s">
        <v>940</v>
      </c>
      <c r="F14" s="372" t="s">
        <v>813</v>
      </c>
      <c r="G14" s="244">
        <v>1975339</v>
      </c>
      <c r="H14" s="244">
        <v>2389109</v>
      </c>
      <c r="I14" s="132"/>
    </row>
    <row r="15" spans="1:9" s="124" customFormat="1" ht="31.5">
      <c r="A15" s="136" t="s">
        <v>938</v>
      </c>
      <c r="B15" s="372" t="s">
        <v>797</v>
      </c>
      <c r="C15" s="244">
        <v>121933</v>
      </c>
      <c r="D15" s="244">
        <v>1604</v>
      </c>
      <c r="E15" s="136" t="s">
        <v>941</v>
      </c>
      <c r="F15" s="372" t="s">
        <v>814</v>
      </c>
      <c r="G15" s="244">
        <v>111686</v>
      </c>
      <c r="H15" s="244"/>
      <c r="I15" s="132"/>
    </row>
    <row r="16" spans="1:9" s="124" customFormat="1" ht="15.75">
      <c r="A16" s="136" t="s">
        <v>981</v>
      </c>
      <c r="B16" s="372" t="s">
        <v>798</v>
      </c>
      <c r="C16" s="244">
        <v>1187</v>
      </c>
      <c r="D16" s="244">
        <v>5872</v>
      </c>
      <c r="E16" s="157" t="s">
        <v>942</v>
      </c>
      <c r="F16" s="372" t="s">
        <v>815</v>
      </c>
      <c r="G16" s="244">
        <v>331799</v>
      </c>
      <c r="H16" s="244">
        <v>411933</v>
      </c>
      <c r="I16" s="132"/>
    </row>
    <row r="17" spans="1:9" s="124" customFormat="1" ht="15.75">
      <c r="A17" s="253"/>
      <c r="B17" s="372"/>
      <c r="C17" s="245"/>
      <c r="D17" s="245"/>
      <c r="E17" s="136" t="s">
        <v>943</v>
      </c>
      <c r="F17" s="372" t="s">
        <v>816</v>
      </c>
      <c r="G17" s="244">
        <v>472</v>
      </c>
      <c r="H17" s="244"/>
      <c r="I17" s="132"/>
    </row>
    <row r="18" spans="1:9" s="124" customFormat="1" ht="15.75">
      <c r="A18" s="138" t="s">
        <v>20</v>
      </c>
      <c r="B18" s="373" t="s">
        <v>799</v>
      </c>
      <c r="C18" s="247">
        <f>SUM(C12:C16)</f>
        <v>1510240</v>
      </c>
      <c r="D18" s="247">
        <f>SUM(D12:D16)</f>
        <v>4663765</v>
      </c>
      <c r="E18" s="138" t="s">
        <v>20</v>
      </c>
      <c r="F18" s="373" t="s">
        <v>817</v>
      </c>
      <c r="G18" s="247">
        <f>SUM(G12:G17)</f>
        <v>2423985</v>
      </c>
      <c r="H18" s="247">
        <f>SUM(H12:H17)</f>
        <v>2814460</v>
      </c>
      <c r="I18" s="132"/>
    </row>
    <row r="19" spans="1:8" s="218" customFormat="1" ht="15.75">
      <c r="A19" s="249" t="s">
        <v>114</v>
      </c>
      <c r="B19" s="373"/>
      <c r="C19" s="247"/>
      <c r="D19" s="247"/>
      <c r="E19" s="249" t="s">
        <v>39</v>
      </c>
      <c r="F19" s="373"/>
      <c r="G19" s="247"/>
      <c r="H19" s="247"/>
    </row>
    <row r="20" spans="1:8" s="124" customFormat="1" ht="15.75">
      <c r="A20" s="254" t="s">
        <v>823</v>
      </c>
      <c r="B20" s="372" t="s">
        <v>800</v>
      </c>
      <c r="C20" s="244"/>
      <c r="D20" s="244"/>
      <c r="E20" s="255"/>
      <c r="F20" s="372"/>
      <c r="G20" s="245"/>
      <c r="H20" s="245"/>
    </row>
    <row r="21" spans="1:8" s="124" customFormat="1" ht="15.75">
      <c r="A21" s="136" t="s">
        <v>122</v>
      </c>
      <c r="B21" s="372" t="s">
        <v>801</v>
      </c>
      <c r="C21" s="244">
        <v>148303</v>
      </c>
      <c r="D21" s="244">
        <v>80018</v>
      </c>
      <c r="E21" s="249"/>
      <c r="F21" s="372"/>
      <c r="G21" s="245"/>
      <c r="H21" s="245"/>
    </row>
    <row r="22" spans="1:8" s="124" customFormat="1" ht="15.75">
      <c r="A22" s="136" t="s">
        <v>21</v>
      </c>
      <c r="B22" s="372" t="s">
        <v>802</v>
      </c>
      <c r="C22" s="244"/>
      <c r="D22" s="244"/>
      <c r="E22" s="253"/>
      <c r="F22" s="372"/>
      <c r="G22" s="245"/>
      <c r="H22" s="245"/>
    </row>
    <row r="23" spans="1:8" s="124" customFormat="1" ht="15.75">
      <c r="A23" s="136" t="s">
        <v>143</v>
      </c>
      <c r="B23" s="372" t="s">
        <v>803</v>
      </c>
      <c r="C23" s="244"/>
      <c r="D23" s="244"/>
      <c r="E23" s="136"/>
      <c r="F23" s="372"/>
      <c r="G23" s="245"/>
      <c r="H23" s="245"/>
    </row>
    <row r="24" spans="1:8" s="124" customFormat="1" ht="15.75">
      <c r="A24" s="136" t="s">
        <v>22</v>
      </c>
      <c r="B24" s="372" t="s">
        <v>804</v>
      </c>
      <c r="C24" s="244"/>
      <c r="D24" s="244"/>
      <c r="E24" s="136"/>
      <c r="F24" s="372"/>
      <c r="G24" s="245"/>
      <c r="H24" s="245"/>
    </row>
    <row r="25" spans="1:8" s="218" customFormat="1" ht="15.75">
      <c r="A25" s="138" t="s">
        <v>23</v>
      </c>
      <c r="B25" s="373" t="s">
        <v>805</v>
      </c>
      <c r="C25" s="247">
        <f>SUM(C20:C24)</f>
        <v>148303</v>
      </c>
      <c r="D25" s="247">
        <f>SUM(D20:D24)</f>
        <v>80018</v>
      </c>
      <c r="E25" s="138" t="s">
        <v>23</v>
      </c>
      <c r="F25" s="373" t="s">
        <v>818</v>
      </c>
      <c r="G25" s="246"/>
      <c r="H25" s="246"/>
    </row>
    <row r="26" spans="1:8" s="218" customFormat="1" ht="15.75">
      <c r="A26" s="249" t="s">
        <v>144</v>
      </c>
      <c r="B26" s="373" t="s">
        <v>806</v>
      </c>
      <c r="C26" s="247">
        <f>C18+C25</f>
        <v>1658543</v>
      </c>
      <c r="D26" s="247">
        <f>D18+D25</f>
        <v>4743783</v>
      </c>
      <c r="E26" s="249" t="s">
        <v>40</v>
      </c>
      <c r="F26" s="373" t="s">
        <v>819</v>
      </c>
      <c r="G26" s="247">
        <f>G18+G25</f>
        <v>2423985</v>
      </c>
      <c r="H26" s="247">
        <f>H18+H25</f>
        <v>2814460</v>
      </c>
    </row>
    <row r="27" spans="1:8" s="218" customFormat="1" ht="15.75">
      <c r="A27" s="249" t="s">
        <v>824</v>
      </c>
      <c r="B27" s="373" t="s">
        <v>807</v>
      </c>
      <c r="C27" s="100">
        <f>IF((G26-C26)&gt;0,G26-C26,0)</f>
        <v>765442</v>
      </c>
      <c r="D27" s="100">
        <f>IF((H26-D26)&gt;0,H26-D26,0)</f>
        <v>0</v>
      </c>
      <c r="E27" s="249" t="s">
        <v>825</v>
      </c>
      <c r="F27" s="373" t="s">
        <v>820</v>
      </c>
      <c r="G27" s="283">
        <f>IF((C26-G26)&gt;0,C26-G26,0)</f>
        <v>0</v>
      </c>
      <c r="H27" s="283">
        <f>IF((D26-H26)&gt;0,D26-H26,0)</f>
        <v>1929323</v>
      </c>
    </row>
    <row r="28" spans="1:8" s="218" customFormat="1" ht="15.75">
      <c r="A28" s="249" t="s">
        <v>145</v>
      </c>
      <c r="B28" s="373" t="s">
        <v>808</v>
      </c>
      <c r="C28" s="246"/>
      <c r="D28" s="246"/>
      <c r="E28" s="249"/>
      <c r="F28" s="373"/>
      <c r="G28" s="247"/>
      <c r="H28" s="247"/>
    </row>
    <row r="29" spans="1:8" s="218" customFormat="1" ht="15.75">
      <c r="A29" s="249" t="s">
        <v>146</v>
      </c>
      <c r="B29" s="373" t="s">
        <v>809</v>
      </c>
      <c r="C29" s="247">
        <f>C27-C28</f>
        <v>765442</v>
      </c>
      <c r="D29" s="247">
        <f>D27-D28</f>
        <v>0</v>
      </c>
      <c r="E29" s="249" t="s">
        <v>147</v>
      </c>
      <c r="F29" s="373" t="s">
        <v>821</v>
      </c>
      <c r="G29" s="247">
        <f>G27</f>
        <v>0</v>
      </c>
      <c r="H29" s="247">
        <f>H27</f>
        <v>1929323</v>
      </c>
    </row>
    <row r="30" spans="1:8" s="218" customFormat="1" ht="15.75">
      <c r="A30" s="256" t="s">
        <v>826</v>
      </c>
      <c r="B30" s="373" t="s">
        <v>810</v>
      </c>
      <c r="C30" s="247">
        <f>C26+C28+C29</f>
        <v>2423985</v>
      </c>
      <c r="D30" s="247">
        <f>D26+D28+D29</f>
        <v>4743783</v>
      </c>
      <c r="E30" s="249" t="s">
        <v>827</v>
      </c>
      <c r="F30" s="373" t="s">
        <v>822</v>
      </c>
      <c r="G30" s="247">
        <f>G26+G29</f>
        <v>2423985</v>
      </c>
      <c r="H30" s="247">
        <f>H26+H29</f>
        <v>4743783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B9">
      <selection activeCell="F13" sqref="F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ДФ ДСК КОНСЕРВАТИВЕН ФОНД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01.01.2023 - 31.12.2023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45373</v>
      </c>
    </row>
    <row r="6" spans="1:8" ht="12.75">
      <c r="A6" s="512"/>
      <c r="B6" s="213"/>
      <c r="C6" s="512"/>
      <c r="F6" s="510" t="s">
        <v>248</v>
      </c>
      <c r="G6" s="513" t="str">
        <f>authorName</f>
        <v>Даниела Александрова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Петко Кръстев и Димитър Тончев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50" t="s">
        <v>58</v>
      </c>
      <c r="B9" s="650" t="s">
        <v>223</v>
      </c>
      <c r="C9" s="650" t="s">
        <v>3</v>
      </c>
      <c r="D9" s="650"/>
      <c r="E9" s="650"/>
      <c r="F9" s="650" t="s">
        <v>4</v>
      </c>
      <c r="G9" s="650"/>
      <c r="H9" s="650"/>
    </row>
    <row r="10" spans="1:8" ht="33" customHeight="1">
      <c r="A10" s="651"/>
      <c r="B10" s="651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548428</v>
      </c>
      <c r="D13" s="523">
        <v>-5004425</v>
      </c>
      <c r="E13" s="524">
        <f>SUM(C13:D13)</f>
        <v>-4455997</v>
      </c>
      <c r="F13" s="523">
        <v>829525</v>
      </c>
      <c r="G13" s="523">
        <v>-8890467</v>
      </c>
      <c r="H13" s="524">
        <f>SUM(F13:G13)</f>
        <v>-8060942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/>
      <c r="E18" s="524">
        <f t="shared" si="0"/>
        <v>0</v>
      </c>
      <c r="F18" s="523"/>
      <c r="G18" s="523"/>
      <c r="H18" s="524">
        <f t="shared" si="1"/>
        <v>0</v>
      </c>
    </row>
    <row r="19" spans="1:8" ht="21" customHeight="1">
      <c r="A19" s="520" t="s">
        <v>985</v>
      </c>
      <c r="B19" s="240" t="s">
        <v>836</v>
      </c>
      <c r="C19" s="527">
        <f>SUM(C13:C14,C16:C18)</f>
        <v>548428</v>
      </c>
      <c r="D19" s="527">
        <f>SUM(D13:D14,D16:D18)</f>
        <v>-5004425</v>
      </c>
      <c r="E19" s="524">
        <f t="shared" si="0"/>
        <v>-4455997</v>
      </c>
      <c r="F19" s="527">
        <f>SUM(F13:F14,F16:F18)</f>
        <v>829525</v>
      </c>
      <c r="G19" s="527">
        <f>SUM(G13:G14,G16:G18)</f>
        <v>-8890467</v>
      </c>
      <c r="H19" s="524">
        <f t="shared" si="1"/>
        <v>-8060942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v>5169681</v>
      </c>
      <c r="D21" s="523">
        <v>-5569921</v>
      </c>
      <c r="E21" s="524">
        <f>SUM(C21:D21)</f>
        <v>-400240</v>
      </c>
      <c r="F21" s="523">
        <v>11417336</v>
      </c>
      <c r="G21" s="523">
        <v>-1650000</v>
      </c>
      <c r="H21" s="524">
        <f>SUM(F21:G21)</f>
        <v>9767336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>
        <v>317971</v>
      </c>
      <c r="D23" s="523">
        <v>-1678</v>
      </c>
      <c r="E23" s="524">
        <f t="shared" si="2"/>
        <v>316293</v>
      </c>
      <c r="F23" s="523">
        <v>387715</v>
      </c>
      <c r="G23" s="523">
        <v>-13713</v>
      </c>
      <c r="H23" s="524">
        <f t="shared" si="3"/>
        <v>374002</v>
      </c>
    </row>
    <row r="24" spans="1:8" ht="12.75">
      <c r="A24" s="522" t="s">
        <v>961</v>
      </c>
      <c r="B24" s="95" t="s">
        <v>840</v>
      </c>
      <c r="C24" s="523">
        <v>3212</v>
      </c>
      <c r="D24" s="523"/>
      <c r="E24" s="524">
        <f t="shared" si="2"/>
        <v>3212</v>
      </c>
      <c r="F24" s="523"/>
      <c r="G24" s="523"/>
      <c r="H24" s="524">
        <f t="shared" si="3"/>
        <v>0</v>
      </c>
    </row>
    <row r="25" spans="1:8" ht="12.75">
      <c r="A25" s="530" t="s">
        <v>962</v>
      </c>
      <c r="B25" s="95" t="s">
        <v>841</v>
      </c>
      <c r="C25" s="523"/>
      <c r="D25" s="523">
        <v>-127245</v>
      </c>
      <c r="E25" s="524">
        <f t="shared" si="2"/>
        <v>-127245</v>
      </c>
      <c r="F25" s="523"/>
      <c r="G25" s="523">
        <v>-70951</v>
      </c>
      <c r="H25" s="524">
        <f t="shared" si="3"/>
        <v>-70951</v>
      </c>
    </row>
    <row r="26" spans="1:8" ht="12.75">
      <c r="A26" s="530" t="s">
        <v>963</v>
      </c>
      <c r="B26" s="95" t="s">
        <v>842</v>
      </c>
      <c r="C26" s="523"/>
      <c r="D26" s="523">
        <v>-9760</v>
      </c>
      <c r="E26" s="524">
        <f t="shared" si="2"/>
        <v>-9760</v>
      </c>
      <c r="F26" s="523"/>
      <c r="G26" s="523">
        <v>-11166</v>
      </c>
      <c r="H26" s="524">
        <f t="shared" si="3"/>
        <v>-11166</v>
      </c>
    </row>
    <row r="27" spans="1:8" ht="12.75">
      <c r="A27" s="526" t="s">
        <v>964</v>
      </c>
      <c r="B27" s="95" t="s">
        <v>843</v>
      </c>
      <c r="C27" s="523">
        <v>18112</v>
      </c>
      <c r="D27" s="523">
        <v>-35890</v>
      </c>
      <c r="E27" s="524">
        <f t="shared" si="2"/>
        <v>-17778</v>
      </c>
      <c r="F27" s="523"/>
      <c r="G27" s="523">
        <v>-7</v>
      </c>
      <c r="H27" s="524">
        <f t="shared" si="3"/>
        <v>-7</v>
      </c>
    </row>
    <row r="28" spans="1:8" ht="12.75">
      <c r="A28" s="522" t="s">
        <v>965</v>
      </c>
      <c r="B28" s="95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0" t="s">
        <v>845</v>
      </c>
      <c r="C29" s="527">
        <f>SUM(C21:C28)</f>
        <v>5508976</v>
      </c>
      <c r="D29" s="527">
        <f>SUM(D21:D28)</f>
        <v>-5744494</v>
      </c>
      <c r="E29" s="524">
        <f t="shared" si="2"/>
        <v>-235518</v>
      </c>
      <c r="F29" s="527">
        <f>SUM(F21:F28)</f>
        <v>11805051</v>
      </c>
      <c r="G29" s="527">
        <f>SUM(G21:G28)</f>
        <v>-1745837</v>
      </c>
      <c r="H29" s="524">
        <f t="shared" si="3"/>
        <v>10059214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>
        <v>-230</v>
      </c>
      <c r="E35" s="524">
        <f>SUM(C35:D35)</f>
        <v>-230</v>
      </c>
      <c r="F35" s="523"/>
      <c r="G35" s="523">
        <v>-150</v>
      </c>
      <c r="H35" s="524">
        <f>SUM(F35:G35)</f>
        <v>-150</v>
      </c>
    </row>
    <row r="36" spans="1:8" ht="21" customHeight="1">
      <c r="A36" s="520" t="s">
        <v>148</v>
      </c>
      <c r="B36" s="240" t="s">
        <v>851</v>
      </c>
      <c r="C36" s="527">
        <f aca="true" t="shared" si="4" ref="C36:H36">SUM(C31:C35)</f>
        <v>0</v>
      </c>
      <c r="D36" s="527">
        <f t="shared" si="4"/>
        <v>-230</v>
      </c>
      <c r="E36" s="527">
        <f t="shared" si="4"/>
        <v>-230</v>
      </c>
      <c r="F36" s="527">
        <f t="shared" si="4"/>
        <v>0</v>
      </c>
      <c r="G36" s="527">
        <f t="shared" si="4"/>
        <v>-150</v>
      </c>
      <c r="H36" s="527">
        <f t="shared" si="4"/>
        <v>-150</v>
      </c>
    </row>
    <row r="37" spans="1:8" ht="21" customHeight="1">
      <c r="A37" s="520" t="s">
        <v>62</v>
      </c>
      <c r="B37" s="240" t="s">
        <v>852</v>
      </c>
      <c r="C37" s="527">
        <f aca="true" t="shared" si="5" ref="C37:H37">SUM(C19+C29+C36)</f>
        <v>6057404</v>
      </c>
      <c r="D37" s="527">
        <f t="shared" si="5"/>
        <v>-10749149</v>
      </c>
      <c r="E37" s="527">
        <f t="shared" si="5"/>
        <v>-4691745</v>
      </c>
      <c r="F37" s="527">
        <f t="shared" si="5"/>
        <v>12634576</v>
      </c>
      <c r="G37" s="527">
        <f t="shared" si="5"/>
        <v>-10636454</v>
      </c>
      <c r="H37" s="527">
        <f t="shared" si="5"/>
        <v>1998122</v>
      </c>
    </row>
    <row r="38" spans="1:8" ht="12.75">
      <c r="A38" s="520" t="s">
        <v>982</v>
      </c>
      <c r="B38" s="240" t="s">
        <v>853</v>
      </c>
      <c r="C38" s="532"/>
      <c r="D38" s="532"/>
      <c r="E38" s="533">
        <v>5119589</v>
      </c>
      <c r="F38" s="527"/>
      <c r="G38" s="527"/>
      <c r="H38" s="533">
        <v>3121467</v>
      </c>
    </row>
    <row r="39" spans="1:8" ht="12.75">
      <c r="A39" s="531" t="s">
        <v>983</v>
      </c>
      <c r="B39" s="240" t="s">
        <v>854</v>
      </c>
      <c r="C39" s="532"/>
      <c r="D39" s="532"/>
      <c r="E39" s="527">
        <f>SUM(E37:E38)</f>
        <v>427844</v>
      </c>
      <c r="F39" s="527"/>
      <c r="G39" s="527"/>
      <c r="H39" s="527">
        <f>SUM(H37:H38)</f>
        <v>5119589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427844</v>
      </c>
      <c r="F40" s="524"/>
      <c r="G40" s="524"/>
      <c r="H40" s="523">
        <v>5119589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7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6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КОНСЕРВАТИВЕН ФОНД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01.01.2023 - 31.12.2023</v>
      </c>
      <c r="B4" s="36"/>
      <c r="C4" s="34"/>
      <c r="D4" s="36"/>
      <c r="E4" s="36"/>
      <c r="F4" s="238"/>
      <c r="G4" s="101"/>
      <c r="H4" s="101"/>
    </row>
    <row r="5" spans="1:8" ht="13.5" customHeight="1">
      <c r="A5" s="92"/>
      <c r="B5" s="36"/>
      <c r="C5" s="34"/>
      <c r="D5" s="36"/>
      <c r="E5" s="36"/>
      <c r="F5" s="238"/>
      <c r="G5" s="225" t="s">
        <v>914</v>
      </c>
      <c r="H5" s="233">
        <f>ReportedCompletionDate</f>
        <v>45373</v>
      </c>
    </row>
    <row r="6" spans="1:9" ht="13.5" customHeight="1">
      <c r="A6" s="237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4" t="s">
        <v>41</v>
      </c>
      <c r="B9" s="654" t="s">
        <v>223</v>
      </c>
      <c r="C9" s="654" t="s">
        <v>45</v>
      </c>
      <c r="D9" s="658" t="s">
        <v>42</v>
      </c>
      <c r="E9" s="661"/>
      <c r="F9" s="661"/>
      <c r="G9" s="658" t="s">
        <v>43</v>
      </c>
      <c r="H9" s="659"/>
      <c r="I9" s="654" t="s">
        <v>44</v>
      </c>
      <c r="J9" s="105"/>
    </row>
    <row r="10" spans="1:10" ht="30.75" customHeight="1">
      <c r="A10" s="656"/>
      <c r="B10" s="656" t="s">
        <v>163</v>
      </c>
      <c r="C10" s="660"/>
      <c r="D10" s="654" t="s">
        <v>924</v>
      </c>
      <c r="E10" s="654" t="s">
        <v>46</v>
      </c>
      <c r="F10" s="654" t="s">
        <v>116</v>
      </c>
      <c r="G10" s="654" t="s">
        <v>47</v>
      </c>
      <c r="H10" s="654" t="s">
        <v>48</v>
      </c>
      <c r="I10" s="656"/>
      <c r="J10" s="105"/>
    </row>
    <row r="11" spans="1:10" ht="30.75" customHeight="1">
      <c r="A11" s="657"/>
      <c r="B11" s="657"/>
      <c r="C11" s="657"/>
      <c r="D11" s="655"/>
      <c r="E11" s="657"/>
      <c r="F11" s="655"/>
      <c r="G11" s="655"/>
      <c r="H11" s="655"/>
      <c r="I11" s="655"/>
      <c r="J11" s="105"/>
    </row>
    <row r="12" spans="1:10" s="203" customFormat="1" ht="15">
      <c r="A12" s="239" t="s">
        <v>5</v>
      </c>
      <c r="B12" s="94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2"/>
    </row>
    <row r="13" spans="1:10" s="203" customFormat="1" ht="28.5">
      <c r="A13" s="204" t="s">
        <v>95</v>
      </c>
      <c r="B13" s="82" t="s">
        <v>856</v>
      </c>
      <c r="C13" s="649">
        <v>30836477</v>
      </c>
      <c r="D13" s="649">
        <v>-83323</v>
      </c>
      <c r="E13" s="649"/>
      <c r="F13" s="649"/>
      <c r="G13" s="649">
        <v>1367357</v>
      </c>
      <c r="H13" s="649">
        <v>-151408</v>
      </c>
      <c r="I13" s="610">
        <f>SUM(C13:H13)</f>
        <v>31969103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22729084</v>
      </c>
      <c r="D14" s="610">
        <f>'1-SB'!H13</f>
        <v>-36872</v>
      </c>
      <c r="E14" s="610">
        <f>'1-SB'!H14</f>
        <v>0</v>
      </c>
      <c r="F14" s="610">
        <f>'1-SB'!H15</f>
        <v>0</v>
      </c>
      <c r="G14" s="610">
        <f>'1-SB'!H19+'1-SB'!H21</f>
        <v>1367357</v>
      </c>
      <c r="H14" s="610">
        <f>'1-SB'!H20+'1-SB'!H22</f>
        <v>-2080731</v>
      </c>
      <c r="I14" s="610">
        <f aca="true" t="shared" si="0" ref="I14:I36">SUM(C14:H14)</f>
        <v>21978838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5"/>
      <c r="D16" s="235"/>
      <c r="E16" s="235"/>
      <c r="F16" s="235"/>
      <c r="G16" s="235"/>
      <c r="H16" s="235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5"/>
      <c r="D17" s="235"/>
      <c r="E17" s="235"/>
      <c r="F17" s="235"/>
      <c r="G17" s="235"/>
      <c r="H17" s="235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22729084</v>
      </c>
      <c r="D18" s="611">
        <f t="shared" si="2"/>
        <v>-36872</v>
      </c>
      <c r="E18" s="611">
        <f>E14+E15</f>
        <v>0</v>
      </c>
      <c r="F18" s="611">
        <f t="shared" si="2"/>
        <v>0</v>
      </c>
      <c r="G18" s="611">
        <f t="shared" si="2"/>
        <v>1367357</v>
      </c>
      <c r="H18" s="611">
        <f t="shared" si="2"/>
        <v>-2080731</v>
      </c>
      <c r="I18" s="610">
        <f t="shared" si="0"/>
        <v>21978838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-4548221</v>
      </c>
      <c r="D19" s="611">
        <f t="shared" si="3"/>
        <v>92224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-4455997</v>
      </c>
      <c r="J19" s="105"/>
    </row>
    <row r="20" spans="1:10" ht="15">
      <c r="A20" s="205" t="s">
        <v>225</v>
      </c>
      <c r="B20" s="82" t="s">
        <v>863</v>
      </c>
      <c r="C20" s="235">
        <v>560544</v>
      </c>
      <c r="D20" s="235">
        <v>-12117</v>
      </c>
      <c r="E20" s="235"/>
      <c r="F20" s="235"/>
      <c r="G20" s="235"/>
      <c r="H20" s="235"/>
      <c r="I20" s="610">
        <f t="shared" si="0"/>
        <v>548427</v>
      </c>
      <c r="J20" s="105"/>
    </row>
    <row r="21" spans="1:10" ht="15">
      <c r="A21" s="205" t="s">
        <v>226</v>
      </c>
      <c r="B21" s="82" t="s">
        <v>864</v>
      </c>
      <c r="C21" s="235">
        <v>-5108765</v>
      </c>
      <c r="D21" s="235">
        <v>104341</v>
      </c>
      <c r="E21" s="235"/>
      <c r="F21" s="235"/>
      <c r="G21" s="235"/>
      <c r="H21" s="235"/>
      <c r="I21" s="610">
        <f t="shared" si="0"/>
        <v>-5004424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765442</v>
      </c>
      <c r="H22" s="611">
        <f>'1-SB'!G22</f>
        <v>0</v>
      </c>
      <c r="I22" s="610">
        <f t="shared" si="0"/>
        <v>765442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5"/>
      <c r="D24" s="235"/>
      <c r="E24" s="235"/>
      <c r="F24" s="235"/>
      <c r="G24" s="235"/>
      <c r="H24" s="235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5"/>
      <c r="D25" s="235"/>
      <c r="E25" s="235"/>
      <c r="F25" s="235"/>
      <c r="G25" s="235"/>
      <c r="H25" s="235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5"/>
      <c r="D26" s="235"/>
      <c r="E26" s="235"/>
      <c r="F26" s="235"/>
      <c r="G26" s="235"/>
      <c r="H26" s="235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5"/>
      <c r="D28" s="235"/>
      <c r="E28" s="235"/>
      <c r="F28" s="235"/>
      <c r="G28" s="235"/>
      <c r="H28" s="235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5"/>
      <c r="D29" s="235"/>
      <c r="E29" s="235"/>
      <c r="F29" s="235"/>
      <c r="G29" s="235"/>
      <c r="H29" s="235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5"/>
      <c r="D31" s="235"/>
      <c r="E31" s="235"/>
      <c r="F31" s="235"/>
      <c r="G31" s="235"/>
      <c r="H31" s="235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5"/>
      <c r="D32" s="235"/>
      <c r="E32" s="235"/>
      <c r="F32" s="235"/>
      <c r="G32" s="235"/>
      <c r="H32" s="235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5"/>
      <c r="D33" s="235"/>
      <c r="E33" s="235"/>
      <c r="F33" s="235"/>
      <c r="G33" s="235"/>
      <c r="H33" s="235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18180863</v>
      </c>
      <c r="D34" s="611">
        <f t="shared" si="7"/>
        <v>55352</v>
      </c>
      <c r="E34" s="611">
        <f t="shared" si="7"/>
        <v>0</v>
      </c>
      <c r="F34" s="611">
        <f t="shared" si="7"/>
        <v>0</v>
      </c>
      <c r="G34" s="611">
        <f t="shared" si="7"/>
        <v>2132799</v>
      </c>
      <c r="H34" s="611">
        <f t="shared" si="7"/>
        <v>-2080731</v>
      </c>
      <c r="I34" s="610">
        <f t="shared" si="0"/>
        <v>18288283</v>
      </c>
      <c r="J34" s="105"/>
    </row>
    <row r="35" spans="1:10" ht="15">
      <c r="A35" s="205" t="s">
        <v>126</v>
      </c>
      <c r="B35" s="82" t="s">
        <v>877</v>
      </c>
      <c r="C35" s="235"/>
      <c r="D35" s="235"/>
      <c r="E35" s="235"/>
      <c r="F35" s="235"/>
      <c r="G35" s="235"/>
      <c r="H35" s="235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18180863</v>
      </c>
      <c r="D36" s="614">
        <f t="shared" si="8"/>
        <v>55352</v>
      </c>
      <c r="E36" s="614">
        <f t="shared" si="8"/>
        <v>0</v>
      </c>
      <c r="F36" s="614">
        <f t="shared" si="8"/>
        <v>0</v>
      </c>
      <c r="G36" s="614">
        <f t="shared" si="8"/>
        <v>2132799</v>
      </c>
      <c r="H36" s="614">
        <f t="shared" si="8"/>
        <v>-2080731</v>
      </c>
      <c r="I36" s="610">
        <f t="shared" si="0"/>
        <v>18288283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2" t="s">
        <v>1435</v>
      </c>
      <c r="B39" s="653"/>
      <c r="C39" s="653"/>
      <c r="D39" s="653"/>
      <c r="E39" s="653"/>
      <c r="F39" s="653"/>
      <c r="G39" s="653"/>
      <c r="H39" s="653"/>
      <c r="I39" s="653"/>
      <c r="J39" s="111"/>
    </row>
    <row r="40" spans="1:10" ht="15">
      <c r="A40" s="281"/>
      <c r="B40" s="281"/>
      <c r="C40" s="281"/>
      <c r="D40" s="281"/>
      <c r="E40" s="281"/>
      <c r="F40" s="281"/>
      <c r="G40" s="281"/>
      <c r="H40" s="281"/>
      <c r="I40" s="209"/>
      <c r="J40" s="105"/>
    </row>
    <row r="41" spans="1:10" ht="15">
      <c r="A41" s="281"/>
      <c r="B41" s="281"/>
      <c r="C41" s="281"/>
      <c r="D41" s="281"/>
      <c r="E41" s="281"/>
      <c r="F41" s="281"/>
      <c r="G41" s="281"/>
      <c r="H41" s="281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B1">
      <selection activeCell="D25" sqref="D25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7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6" t="s">
        <v>1455</v>
      </c>
      <c r="E1" s="112"/>
      <c r="F1" s="112"/>
      <c r="G1" s="112"/>
      <c r="H1" s="112"/>
    </row>
    <row r="2" spans="1:8" ht="18" customHeight="1">
      <c r="A2" s="662" t="s">
        <v>1417</v>
      </c>
      <c r="B2" s="662"/>
      <c r="C2" s="662"/>
      <c r="D2" s="559"/>
      <c r="E2" s="91"/>
      <c r="F2" s="91"/>
      <c r="H2" s="112"/>
    </row>
    <row r="3" spans="1:8" ht="18" customHeight="1">
      <c r="A3" s="663" t="str">
        <f>CONCATENATE("на ",UPPER(dfName))</f>
        <v>на ДФ ДСК КОНСЕРВАТИВЕН ФОНД</v>
      </c>
      <c r="B3" s="663"/>
      <c r="C3" s="663"/>
      <c r="D3" s="66"/>
      <c r="E3" s="91"/>
      <c r="F3" s="91"/>
      <c r="G3" s="566"/>
      <c r="H3" s="112"/>
    </row>
    <row r="4" spans="1:8" ht="18" customHeight="1">
      <c r="A4" s="664" t="str">
        <f>"за периода "&amp;TEXT(StartDate,"dd.mm.yyyy")&amp;" - "&amp;TEXT(EndDate,"dd.mm.yyyy")</f>
        <v>за периода 01.01.2023 - 31.12.2023</v>
      </c>
      <c r="B4" s="664"/>
      <c r="C4" s="664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45373</v>
      </c>
      <c r="F5" s="112"/>
      <c r="G5" s="112"/>
      <c r="H5" s="112"/>
    </row>
    <row r="6" spans="2:8" ht="13.5" customHeight="1">
      <c r="B6" s="237"/>
      <c r="C6" s="491" t="s">
        <v>248</v>
      </c>
      <c r="D6" s="492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7"/>
      <c r="C7" s="491" t="s">
        <v>250</v>
      </c>
      <c r="D7" s="493" t="str">
        <f>udManager</f>
        <v>Петко Кръстев и Димитър Тончев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90" t="s">
        <v>1025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647">
        <v>22729083.6651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600">
        <v>18180862.6883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600">
        <v>560544.1220000001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1">
        <v>548427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600">
        <v>5108765.098799997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1">
        <v>5004424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648">
        <v>0.96699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600">
        <v>1.00591</v>
      </c>
    </row>
    <row r="20" spans="1:4" s="161" customFormat="1" ht="15.75">
      <c r="A20" s="371">
        <v>10</v>
      </c>
      <c r="B20" s="562" t="s">
        <v>1482</v>
      </c>
      <c r="C20" s="570" t="s">
        <v>1404</v>
      </c>
      <c r="D20" s="600">
        <v>19849046</v>
      </c>
    </row>
    <row r="21" spans="1:4" s="161" customFormat="1" ht="15.75">
      <c r="A21" s="371">
        <v>11</v>
      </c>
      <c r="B21" s="562" t="s">
        <v>1483</v>
      </c>
      <c r="C21" s="570" t="s">
        <v>1484</v>
      </c>
      <c r="D21" s="600">
        <v>19849046</v>
      </c>
    </row>
    <row r="22" spans="1:4" ht="15.75">
      <c r="A22" s="371">
        <v>12</v>
      </c>
      <c r="B22" s="571" t="s">
        <v>1392</v>
      </c>
      <c r="C22" s="570" t="s">
        <v>1405</v>
      </c>
      <c r="D22" s="591">
        <v>137882</v>
      </c>
    </row>
    <row r="23" spans="1:4" ht="15.75">
      <c r="A23" s="371">
        <v>13</v>
      </c>
      <c r="B23" s="571" t="s">
        <v>1393</v>
      </c>
      <c r="C23" s="570" t="s">
        <v>1407</v>
      </c>
      <c r="D23" s="591">
        <v>9701</v>
      </c>
    </row>
    <row r="24" spans="1:4" ht="15.75">
      <c r="A24" s="371">
        <v>14</v>
      </c>
      <c r="B24" s="571" t="s">
        <v>1394</v>
      </c>
      <c r="C24" s="570" t="s">
        <v>1447</v>
      </c>
      <c r="D24" s="591">
        <v>490</v>
      </c>
    </row>
    <row r="25" spans="1:4" ht="15.75">
      <c r="A25" s="371">
        <v>15</v>
      </c>
      <c r="B25" s="571" t="s">
        <v>1443</v>
      </c>
      <c r="C25" s="570" t="s">
        <v>1448</v>
      </c>
      <c r="D25" s="599">
        <v>0.04024860650058426</v>
      </c>
    </row>
    <row r="26" spans="1:4" ht="15.75">
      <c r="A26" s="371">
        <v>16</v>
      </c>
      <c r="B26" s="571" t="s">
        <v>1444</v>
      </c>
      <c r="C26" s="570" t="s">
        <v>1449</v>
      </c>
      <c r="D26" s="599">
        <v>0.0005441036171356384</v>
      </c>
    </row>
    <row r="27" spans="1:4" ht="15.75">
      <c r="A27" s="371">
        <v>17</v>
      </c>
      <c r="B27" s="571" t="s">
        <v>1445</v>
      </c>
      <c r="C27" s="570" t="s">
        <v>1450</v>
      </c>
      <c r="D27" s="599">
        <v>0.04024860650058426</v>
      </c>
    </row>
    <row r="28" spans="1:4" ht="15.75">
      <c r="A28" s="371">
        <v>18</v>
      </c>
      <c r="B28" s="571" t="s">
        <v>1446</v>
      </c>
      <c r="C28" s="570" t="s">
        <v>1479</v>
      </c>
      <c r="D28" s="599">
        <v>0.019997422100417356</v>
      </c>
    </row>
    <row r="31" ht="15.75">
      <c r="B31" s="645" t="s">
        <v>1480</v>
      </c>
    </row>
    <row r="32" ht="15.75">
      <c r="B32" s="565" t="s">
        <v>1481</v>
      </c>
    </row>
    <row r="33" ht="31.5">
      <c r="B33" s="646" t="s">
        <v>1485</v>
      </c>
    </row>
    <row r="34" ht="15.75">
      <c r="B34" s="64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КОНСЕРВАТИВЕН ФОНД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01.01.2023 - 31.12.2023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45373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7" t="s">
        <v>41</v>
      </c>
      <c r="B9" s="668" t="s">
        <v>223</v>
      </c>
      <c r="C9" s="2" t="s">
        <v>76</v>
      </c>
      <c r="D9" s="2"/>
      <c r="E9" s="2"/>
      <c r="F9" s="2"/>
      <c r="G9" s="2" t="s">
        <v>77</v>
      </c>
      <c r="H9" s="2"/>
      <c r="I9" s="665" t="s">
        <v>917</v>
      </c>
      <c r="J9" s="2" t="s">
        <v>84</v>
      </c>
      <c r="K9" s="2"/>
      <c r="L9" s="2"/>
      <c r="M9" s="2"/>
      <c r="N9" s="2" t="s">
        <v>77</v>
      </c>
      <c r="O9" s="2"/>
      <c r="P9" s="665" t="s">
        <v>78</v>
      </c>
      <c r="Q9" s="665" t="s">
        <v>79</v>
      </c>
    </row>
    <row r="10" spans="1:17" s="180" customFormat="1" ht="78.75">
      <c r="A10" s="667"/>
      <c r="B10" s="669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6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6"/>
      <c r="Q10" s="666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3">
        <f>SUM(C13:C16)</f>
        <v>0</v>
      </c>
      <c r="D12" s="243">
        <f>SUM(D13:D16)</f>
        <v>0</v>
      </c>
      <c r="E12" s="243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2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4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КОНСЕРВАТИВЕН ФОНД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31.12.2023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45373</v>
      </c>
      <c r="F5" s="540"/>
    </row>
    <row r="6" spans="1:5" ht="15.75">
      <c r="A6" s="153"/>
      <c r="B6" s="153"/>
      <c r="D6" s="491" t="s">
        <v>248</v>
      </c>
      <c r="E6" s="492" t="str">
        <f>authorName</f>
        <v>Даниела Александрова</v>
      </c>
    </row>
    <row r="7" spans="3:6" ht="15.75">
      <c r="C7" s="144"/>
      <c r="D7" s="491" t="s">
        <v>250</v>
      </c>
      <c r="E7" s="493" t="str">
        <f>udManager</f>
        <v>Петко Кръстев и Димитър Тончев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0" t="s">
        <v>67</v>
      </c>
      <c r="B9" s="682" t="s">
        <v>223</v>
      </c>
      <c r="C9" s="680" t="s">
        <v>68</v>
      </c>
      <c r="D9" s="677" t="s">
        <v>69</v>
      </c>
      <c r="E9" s="678"/>
      <c r="F9" s="679"/>
    </row>
    <row r="10" spans="1:6" ht="31.5">
      <c r="A10" s="670"/>
      <c r="B10" s="682" t="s">
        <v>223</v>
      </c>
      <c r="C10" s="681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4">
        <f>SUM(D13:F13)</f>
        <v>0</v>
      </c>
      <c r="D13" s="241"/>
      <c r="E13" s="241"/>
      <c r="F13" s="287"/>
    </row>
    <row r="14" spans="1:6" ht="15.75">
      <c r="A14" s="157" t="s">
        <v>155</v>
      </c>
      <c r="B14" s="377" t="s">
        <v>888</v>
      </c>
      <c r="C14" s="284">
        <f>SUM(D14:F14)</f>
        <v>0</v>
      </c>
      <c r="D14" s="241"/>
      <c r="E14" s="241"/>
      <c r="F14" s="287"/>
    </row>
    <row r="15" spans="1:6" ht="15.75">
      <c r="A15" s="157" t="s">
        <v>156</v>
      </c>
      <c r="B15" s="377" t="s">
        <v>889</v>
      </c>
      <c r="C15" s="284">
        <f>SUM(D15:F15)</f>
        <v>0</v>
      </c>
      <c r="D15" s="241"/>
      <c r="E15" s="241"/>
      <c r="F15" s="287"/>
    </row>
    <row r="16" spans="1:6" ht="15.75">
      <c r="A16" s="157" t="s">
        <v>157</v>
      </c>
      <c r="B16" s="377" t="s">
        <v>890</v>
      </c>
      <c r="C16" s="284">
        <f>SUM(C17:C19)</f>
        <v>0</v>
      </c>
      <c r="D16" s="284">
        <f>SUM(D17:D19)</f>
        <v>0</v>
      </c>
      <c r="E16" s="284">
        <f>SUM(E17:E19)</f>
        <v>0</v>
      </c>
      <c r="F16" s="284">
        <f>SUM(F17:F19)</f>
        <v>0</v>
      </c>
    </row>
    <row r="17" spans="1:6" ht="15.75">
      <c r="A17" s="288" t="s">
        <v>96</v>
      </c>
      <c r="B17" s="377" t="s">
        <v>891</v>
      </c>
      <c r="C17" s="284">
        <f>SUM(D17:F17)</f>
        <v>0</v>
      </c>
      <c r="D17" s="241"/>
      <c r="E17" s="241"/>
      <c r="F17" s="287"/>
    </row>
    <row r="18" spans="1:6" ht="15.75">
      <c r="A18" s="288" t="s">
        <v>104</v>
      </c>
      <c r="B18" s="377" t="s">
        <v>892</v>
      </c>
      <c r="C18" s="284">
        <f>SUM(D18:F18)</f>
        <v>0</v>
      </c>
      <c r="D18" s="241"/>
      <c r="E18" s="241"/>
      <c r="F18" s="287"/>
    </row>
    <row r="19" spans="1:6" ht="15.75">
      <c r="A19" s="288" t="s">
        <v>10</v>
      </c>
      <c r="B19" s="377" t="s">
        <v>992</v>
      </c>
      <c r="C19" s="284">
        <f>SUM(D19:F19)</f>
        <v>0</v>
      </c>
      <c r="D19" s="241"/>
      <c r="E19" s="241"/>
      <c r="F19" s="287"/>
    </row>
    <row r="20" spans="1:6" ht="31.5">
      <c r="A20" s="157" t="s">
        <v>158</v>
      </c>
      <c r="B20" s="377" t="s">
        <v>893</v>
      </c>
      <c r="C20" s="284">
        <f>SUM(C21:C23)</f>
        <v>0</v>
      </c>
      <c r="D20" s="284">
        <f>SUM(D21:D23)</f>
        <v>0</v>
      </c>
      <c r="E20" s="284">
        <f>SUM(E21:E23)</f>
        <v>0</v>
      </c>
      <c r="F20" s="284">
        <f>SUM(F21:F23)</f>
        <v>0</v>
      </c>
    </row>
    <row r="21" spans="1:6" ht="15.75">
      <c r="A21" s="288" t="s">
        <v>99</v>
      </c>
      <c r="B21" s="377" t="s">
        <v>894</v>
      </c>
      <c r="C21" s="284">
        <f>SUM(D21:F21)</f>
        <v>0</v>
      </c>
      <c r="D21" s="241"/>
      <c r="E21" s="241"/>
      <c r="F21" s="287"/>
    </row>
    <row r="22" spans="1:6" ht="15.75">
      <c r="A22" s="288" t="s">
        <v>97</v>
      </c>
      <c r="B22" s="377" t="s">
        <v>895</v>
      </c>
      <c r="C22" s="284">
        <f>SUM(D22:F22)</f>
        <v>0</v>
      </c>
      <c r="D22" s="241"/>
      <c r="E22" s="241"/>
      <c r="F22" s="287"/>
    </row>
    <row r="23" spans="1:6" ht="15.75">
      <c r="A23" s="288" t="s">
        <v>10</v>
      </c>
      <c r="B23" s="377" t="s">
        <v>896</v>
      </c>
      <c r="C23" s="284">
        <f>SUM(D23:F23)</f>
        <v>0</v>
      </c>
      <c r="D23" s="241"/>
      <c r="E23" s="241"/>
      <c r="F23" s="287"/>
    </row>
    <row r="24" spans="1:6" ht="15.75">
      <c r="A24" s="157" t="s">
        <v>119</v>
      </c>
      <c r="B24" s="377" t="s">
        <v>897</v>
      </c>
      <c r="C24" s="284">
        <f>SUM(D24:F24)</f>
        <v>0</v>
      </c>
      <c r="D24" s="241"/>
      <c r="E24" s="241"/>
      <c r="F24" s="287"/>
    </row>
    <row r="25" spans="1:6" ht="15.75">
      <c r="A25" s="156" t="s">
        <v>71</v>
      </c>
      <c r="B25" s="377" t="s">
        <v>898</v>
      </c>
      <c r="C25" s="284">
        <f>C13+C14+C15+C16+C20+C24</f>
        <v>0</v>
      </c>
      <c r="D25" s="284">
        <f>D13+D14+D15+D16+D20+D24</f>
        <v>0</v>
      </c>
      <c r="E25" s="284">
        <f>E13+E14+E15+E16+E20+E24</f>
        <v>0</v>
      </c>
      <c r="F25" s="284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70" t="s">
        <v>67</v>
      </c>
      <c r="B28" s="682" t="s">
        <v>223</v>
      </c>
      <c r="C28" s="684" t="s">
        <v>72</v>
      </c>
      <c r="D28" s="671" t="s">
        <v>73</v>
      </c>
      <c r="E28" s="672"/>
      <c r="F28" s="673"/>
    </row>
    <row r="29" spans="1:6" ht="31.5">
      <c r="A29" s="670"/>
      <c r="B29" s="682" t="s">
        <v>223</v>
      </c>
      <c r="C29" s="685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4">
        <f>SUM(D32:F32)</f>
        <v>0</v>
      </c>
      <c r="D32" s="241"/>
      <c r="E32" s="241"/>
      <c r="F32" s="287"/>
    </row>
    <row r="33" spans="1:6" ht="15.75">
      <c r="A33" s="140" t="s">
        <v>911</v>
      </c>
      <c r="B33" s="377" t="s">
        <v>900</v>
      </c>
      <c r="C33" s="284">
        <f>SUM(C34:C36)</f>
        <v>0</v>
      </c>
      <c r="D33" s="284">
        <f>SUM(D34:D36)</f>
        <v>0</v>
      </c>
      <c r="E33" s="284">
        <f>SUM(E34:E36)</f>
        <v>0</v>
      </c>
      <c r="F33" s="284">
        <f>SUM(F34:F36)</f>
        <v>0</v>
      </c>
    </row>
    <row r="34" spans="1:6" ht="15.75">
      <c r="A34" s="159" t="s">
        <v>159</v>
      </c>
      <c r="B34" s="377" t="s">
        <v>901</v>
      </c>
      <c r="C34" s="284">
        <f>SUM(D34:F34)</f>
        <v>0</v>
      </c>
      <c r="D34" s="241"/>
      <c r="E34" s="241"/>
      <c r="F34" s="287"/>
    </row>
    <row r="35" spans="1:6" ht="15.75">
      <c r="A35" s="159" t="s">
        <v>98</v>
      </c>
      <c r="B35" s="377" t="s">
        <v>902</v>
      </c>
      <c r="C35" s="284">
        <f aca="true" t="shared" si="0" ref="C35:C45">SUM(D35:F35)</f>
        <v>0</v>
      </c>
      <c r="D35" s="241"/>
      <c r="E35" s="241"/>
      <c r="F35" s="287"/>
    </row>
    <row r="36" spans="1:6" ht="15.75">
      <c r="A36" s="159" t="s">
        <v>118</v>
      </c>
      <c r="B36" s="377" t="s">
        <v>903</v>
      </c>
      <c r="C36" s="284">
        <f t="shared" si="0"/>
        <v>0</v>
      </c>
      <c r="D36" s="241"/>
      <c r="E36" s="241"/>
      <c r="F36" s="287"/>
    </row>
    <row r="37" spans="1:6" ht="15.75">
      <c r="A37" s="140" t="s">
        <v>120</v>
      </c>
      <c r="B37" s="377" t="s">
        <v>904</v>
      </c>
      <c r="C37" s="284">
        <f t="shared" si="0"/>
        <v>0</v>
      </c>
      <c r="D37" s="241"/>
      <c r="E37" s="241"/>
      <c r="F37" s="287"/>
    </row>
    <row r="38" spans="1:6" ht="15.75">
      <c r="A38" s="140" t="s">
        <v>139</v>
      </c>
      <c r="B38" s="377" t="s">
        <v>905</v>
      </c>
      <c r="C38" s="284">
        <f t="shared" si="0"/>
        <v>0</v>
      </c>
      <c r="D38" s="241"/>
      <c r="E38" s="241"/>
      <c r="F38" s="287"/>
    </row>
    <row r="39" spans="1:6" ht="15.75">
      <c r="A39" s="140" t="s">
        <v>102</v>
      </c>
      <c r="B39" s="377" t="s">
        <v>906</v>
      </c>
      <c r="C39" s="284">
        <f t="shared" si="0"/>
        <v>0</v>
      </c>
      <c r="D39" s="241"/>
      <c r="E39" s="241"/>
      <c r="F39" s="287"/>
    </row>
    <row r="40" spans="1:6" ht="15.75">
      <c r="A40" s="142" t="s">
        <v>103</v>
      </c>
      <c r="B40" s="377" t="s">
        <v>907</v>
      </c>
      <c r="C40" s="284">
        <f t="shared" si="0"/>
        <v>0</v>
      </c>
      <c r="D40" s="241"/>
      <c r="E40" s="241"/>
      <c r="F40" s="287"/>
    </row>
    <row r="41" spans="1:6" ht="31.5">
      <c r="A41" s="142" t="s">
        <v>993</v>
      </c>
      <c r="B41" s="377" t="s">
        <v>908</v>
      </c>
      <c r="C41" s="284">
        <f t="shared" si="0"/>
        <v>0</v>
      </c>
      <c r="D41" s="241"/>
      <c r="E41" s="241"/>
      <c r="F41" s="287"/>
    </row>
    <row r="42" spans="1:6" ht="31.5">
      <c r="A42" s="142" t="s">
        <v>994</v>
      </c>
      <c r="B42" s="377" t="s">
        <v>909</v>
      </c>
      <c r="C42" s="284">
        <f t="shared" si="0"/>
        <v>0</v>
      </c>
      <c r="D42" s="241"/>
      <c r="E42" s="241"/>
      <c r="F42" s="287"/>
    </row>
    <row r="43" spans="1:6" ht="31.5">
      <c r="A43" s="140" t="s">
        <v>142</v>
      </c>
      <c r="B43" s="377" t="s">
        <v>913</v>
      </c>
      <c r="C43" s="284">
        <f t="shared" si="0"/>
        <v>0</v>
      </c>
      <c r="D43" s="241"/>
      <c r="E43" s="241"/>
      <c r="F43" s="287"/>
    </row>
    <row r="44" spans="1:6" ht="31.5">
      <c r="A44" s="140" t="s">
        <v>995</v>
      </c>
      <c r="B44" s="377" t="s">
        <v>996</v>
      </c>
      <c r="C44" s="284">
        <f t="shared" si="0"/>
        <v>0</v>
      </c>
      <c r="D44" s="241"/>
      <c r="E44" s="241"/>
      <c r="F44" s="287"/>
    </row>
    <row r="45" spans="1:6" s="153" customFormat="1" ht="31.5">
      <c r="A45" s="160" t="s">
        <v>88</v>
      </c>
      <c r="B45" s="377" t="s">
        <v>997</v>
      </c>
      <c r="C45" s="284">
        <f t="shared" si="0"/>
        <v>0</v>
      </c>
      <c r="D45" s="241"/>
      <c r="E45" s="241"/>
      <c r="F45" s="287"/>
    </row>
    <row r="46" spans="1:6" s="153" customFormat="1" ht="15.75">
      <c r="A46" s="139" t="s">
        <v>75</v>
      </c>
      <c r="B46" s="377" t="s">
        <v>910</v>
      </c>
      <c r="C46" s="284">
        <f>SUM(C32+C33+C37+C38+C39+C40+C41+C42+C43+C44)</f>
        <v>0</v>
      </c>
      <c r="D46" s="284">
        <f>SUM(D32+D33+D37+D38+D39+D40+D41+D42+D43+D44)</f>
        <v>0</v>
      </c>
      <c r="E46" s="284">
        <f>SUM(E32+E33+E37+E38+E39+E40+E41+E42+E43+E44)</f>
        <v>0</v>
      </c>
      <c r="F46" s="284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3" t="s">
        <v>912</v>
      </c>
      <c r="B49" s="683"/>
      <c r="C49" s="683"/>
      <c r="D49" s="683"/>
      <c r="E49" s="683"/>
      <c r="F49" s="683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6"/>
      <c r="D67" s="676"/>
      <c r="E67" s="676"/>
      <c r="F67" s="676"/>
      <c r="G67" s="147"/>
    </row>
    <row r="68" spans="1:7" ht="26.25" customHeight="1">
      <c r="A68" s="674"/>
      <c r="B68" s="674"/>
      <c r="C68" s="675"/>
      <c r="D68" s="675"/>
      <c r="E68" s="675"/>
      <c r="F68" s="675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E12" sqref="E12:X26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КОНСЕРВАТИВЕН ФОНД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45373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7" t="s">
        <v>257</v>
      </c>
      <c r="E8" s="695" t="s">
        <v>258</v>
      </c>
      <c r="F8" s="696"/>
      <c r="G8" s="696"/>
      <c r="H8" s="696"/>
      <c r="I8" s="696"/>
      <c r="J8" s="696"/>
      <c r="K8" s="696"/>
      <c r="L8" s="696"/>
      <c r="M8" s="697"/>
      <c r="N8" s="689" t="s">
        <v>879</v>
      </c>
      <c r="O8" s="689" t="s">
        <v>777</v>
      </c>
      <c r="P8" s="690" t="s">
        <v>772</v>
      </c>
      <c r="Q8" s="691"/>
      <c r="R8" s="691"/>
      <c r="S8" s="691"/>
      <c r="T8" s="691"/>
      <c r="U8" s="692"/>
      <c r="V8" s="693" t="s">
        <v>774</v>
      </c>
      <c r="W8" s="689" t="s">
        <v>773</v>
      </c>
      <c r="X8" s="689" t="s">
        <v>761</v>
      </c>
      <c r="Y8" s="73"/>
      <c r="Z8" s="73"/>
      <c r="AA8" s="73"/>
    </row>
    <row r="9" spans="4:24" ht="104.25" customHeight="1">
      <c r="D9" s="688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9"/>
      <c r="O9" s="689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4"/>
      <c r="W9" s="689"/>
      <c r="X9" s="689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7"/>
      <c r="J12" s="54"/>
      <c r="K12" s="54"/>
      <c r="L12" s="54"/>
      <c r="M12" s="54"/>
      <c r="N12" s="298"/>
      <c r="O12" s="578"/>
      <c r="P12" s="298"/>
      <c r="Q12" s="298"/>
      <c r="R12" s="81"/>
      <c r="S12" s="55"/>
      <c r="T12" s="55"/>
      <c r="U12" s="55"/>
      <c r="V12" s="306"/>
      <c r="W12" s="306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46"/>
      <c r="U13" s="46"/>
      <c r="V13" s="307"/>
      <c r="W13" s="307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46"/>
      <c r="U14" s="46"/>
      <c r="V14" s="307"/>
      <c r="W14" s="307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46"/>
      <c r="U15" s="46"/>
      <c r="V15" s="307"/>
      <c r="W15" s="307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46"/>
      <c r="U16" s="46"/>
      <c r="V16" s="307"/>
      <c r="W16" s="307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46"/>
      <c r="U17" s="46"/>
      <c r="V17" s="307"/>
      <c r="W17" s="307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46"/>
      <c r="U18" s="46"/>
      <c r="V18" s="307"/>
      <c r="W18" s="307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307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0</v>
      </c>
      <c r="V212" s="632">
        <f>SUM(V12:V211)</f>
        <v>0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0</v>
      </c>
      <c r="V264" s="644">
        <f>V212+V263</f>
        <v>0</v>
      </c>
    </row>
    <row r="266" spans="4:14" ht="15.75" customHeight="1">
      <c r="D266" s="683" t="s">
        <v>1464</v>
      </c>
      <c r="E266" s="683"/>
      <c r="F266" s="683"/>
      <c r="G266" s="683"/>
      <c r="H266" s="683"/>
      <c r="I266" s="683"/>
      <c r="J266" s="683"/>
      <c r="K266" s="683"/>
      <c r="L266" s="683"/>
      <c r="M266" s="683"/>
      <c r="N266" s="683"/>
    </row>
    <row r="267" spans="5:21" ht="33" customHeight="1">
      <c r="E267" s="686" t="s">
        <v>1478</v>
      </c>
      <c r="F267" s="686"/>
      <c r="G267" s="686"/>
      <c r="H267" s="686"/>
      <c r="I267" s="686"/>
      <c r="J267" s="686"/>
      <c r="K267" s="686"/>
      <c r="L267" s="686"/>
      <c r="M267" s="686"/>
      <c r="N267" s="686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86" t="s">
        <v>1469</v>
      </c>
      <c r="F268" s="686"/>
      <c r="G268" s="686"/>
      <c r="H268" s="686"/>
      <c r="I268" s="686"/>
      <c r="J268" s="686"/>
      <c r="K268" s="686"/>
      <c r="L268" s="686"/>
      <c r="M268" s="686"/>
      <c r="N268" s="686"/>
    </row>
    <row r="269" spans="5:21" ht="15.75">
      <c r="E269" s="686" t="s">
        <v>1470</v>
      </c>
      <c r="F269" s="686"/>
      <c r="G269" s="686"/>
      <c r="H269" s="686"/>
      <c r="I269" s="686"/>
      <c r="J269" s="686"/>
      <c r="K269" s="686"/>
      <c r="L269" s="686"/>
      <c r="M269" s="686"/>
      <c r="N269" s="686"/>
      <c r="O269" s="686"/>
      <c r="P269" s="686"/>
      <c r="Q269" s="686"/>
      <c r="R269" s="686"/>
      <c r="S269" s="686"/>
      <c r="T269" s="686"/>
      <c r="U269" s="686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Tonya Grozdeva</cp:lastModifiedBy>
  <cp:lastPrinted>2020-06-25T11:32:39Z</cp:lastPrinted>
  <dcterms:created xsi:type="dcterms:W3CDTF">2004-03-04T10:58:58Z</dcterms:created>
  <dcterms:modified xsi:type="dcterms:W3CDTF">2024-03-25T10:53:38Z</dcterms:modified>
  <cp:category/>
  <cp:version/>
  <cp:contentType/>
  <cp:contentStatus/>
</cp:coreProperties>
</file>